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undp-my.sharepoint.com/personal/gabriela_anariba_undp_org/Documents/Documentos/HND_MPTF_KBF/Multiyear Workplan/"/>
    </mc:Choice>
  </mc:AlternateContent>
  <xr:revisionPtr revIDLastSave="361" documentId="8_{B0C06406-5E1B-4DC1-B759-5B1FBA7B63AA}" xr6:coauthVersionLast="47" xr6:coauthVersionMax="47" xr10:uidLastSave="{FE942321-23C3-46C7-BA21-870A682C65B4}"/>
  <bookViews>
    <workbookView xWindow="-120" yWindow="-120" windowWidth="29040" windowHeight="15720" xr2:uid="{02FC124F-B859-4B35-801E-94299770F191}"/>
  </bookViews>
  <sheets>
    <sheet name="KBF Workplan GMS ACT " sheetId="1" r:id="rId1"/>
    <sheet name="Resumen Staff Personnel"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66" i="1" l="1"/>
  <c r="C13" i="2"/>
  <c r="F13" i="2" s="1"/>
  <c r="F15" i="2" s="1"/>
  <c r="C9" i="2"/>
  <c r="F9" i="2" s="1"/>
  <c r="F8" i="2"/>
  <c r="F12" i="2" s="1"/>
  <c r="F16" i="2" s="1"/>
  <c r="F7" i="2"/>
  <c r="F6" i="2"/>
  <c r="F5" i="2"/>
  <c r="U65" i="1" l="1"/>
  <c r="S65" i="1"/>
  <c r="V65" i="1" s="1"/>
  <c r="R14" i="1"/>
  <c r="Q14" i="1"/>
  <c r="S10" i="1"/>
  <c r="U51" i="1"/>
  <c r="U55" i="1" s="1"/>
  <c r="T51" i="1"/>
  <c r="T46" i="1"/>
  <c r="V46" i="1" s="1"/>
  <c r="Q46" i="1"/>
  <c r="S46" i="1"/>
  <c r="U38" i="1"/>
  <c r="V38" i="1" s="1"/>
  <c r="T38" i="1"/>
  <c r="S47" i="1"/>
  <c r="R34" i="1"/>
  <c r="S34" i="1"/>
  <c r="T34" i="1"/>
  <c r="U34" i="1"/>
  <c r="V34" i="1"/>
  <c r="U33" i="1"/>
  <c r="T33" i="1"/>
  <c r="V33" i="1"/>
  <c r="V31" i="1"/>
  <c r="V30" i="1"/>
  <c r="V29" i="1"/>
  <c r="V27" i="1"/>
  <c r="V26" i="1"/>
  <c r="V25" i="1"/>
  <c r="V24" i="1"/>
  <c r="V23" i="1"/>
  <c r="V22" i="1"/>
  <c r="V21" i="1"/>
  <c r="V20" i="1"/>
  <c r="V19" i="1"/>
  <c r="V18" i="1"/>
  <c r="T15" i="1"/>
  <c r="U15" i="1"/>
  <c r="V15" i="1"/>
  <c r="V12" i="1"/>
  <c r="V11" i="1"/>
  <c r="V10" i="1"/>
  <c r="V9" i="1"/>
  <c r="V8" i="1"/>
  <c r="T62" i="1"/>
  <c r="T67" i="1"/>
  <c r="V60" i="1"/>
  <c r="V61" i="1" s="1"/>
  <c r="U61" i="1"/>
  <c r="T61" i="1"/>
  <c r="T55" i="1"/>
  <c r="V64" i="1"/>
  <c r="T42" i="1"/>
  <c r="R51" i="1"/>
  <c r="Q51" i="1"/>
  <c r="U54" i="1"/>
  <c r="T54" i="1"/>
  <c r="V54" i="1" s="1"/>
  <c r="Q67" i="1"/>
  <c r="U60" i="1"/>
  <c r="T60" i="1"/>
  <c r="V57" i="1"/>
  <c r="U57" i="1"/>
  <c r="T57" i="1"/>
  <c r="V51" i="1"/>
  <c r="V52" i="1"/>
  <c r="V53" i="1"/>
  <c r="U46" i="1"/>
  <c r="U40" i="1"/>
  <c r="U42" i="1"/>
  <c r="V40" i="1"/>
  <c r="V41" i="1"/>
  <c r="V43" i="1"/>
  <c r="Q38" i="1"/>
  <c r="V37" i="1"/>
  <c r="U36" i="1"/>
  <c r="Q33" i="1"/>
  <c r="U32" i="1"/>
  <c r="T32" i="1"/>
  <c r="U30" i="1"/>
  <c r="T30" i="1"/>
  <c r="U28" i="1"/>
  <c r="T28" i="1"/>
  <c r="V28" i="1" s="1"/>
  <c r="U26" i="1"/>
  <c r="T10" i="1"/>
  <c r="U9" i="1"/>
  <c r="U10" i="1" s="1"/>
  <c r="T23" i="1"/>
  <c r="U21" i="1"/>
  <c r="T21" i="1"/>
  <c r="W21" i="1" s="1"/>
  <c r="W19" i="1"/>
  <c r="W20" i="1"/>
  <c r="T19" i="1"/>
  <c r="T14" i="1"/>
  <c r="Q19" i="1"/>
  <c r="R10" i="1"/>
  <c r="Q10" i="1"/>
  <c r="U14" i="1"/>
  <c r="S14" i="1"/>
  <c r="U47" i="1" l="1"/>
  <c r="V42" i="1"/>
  <c r="U66" i="1"/>
  <c r="T47" i="1"/>
  <c r="T68" i="1" s="1"/>
  <c r="V32" i="1"/>
  <c r="V66" i="1" l="1"/>
  <c r="U67" i="1"/>
  <c r="V67" i="1" s="1"/>
  <c r="V14" i="1"/>
  <c r="V13" i="1"/>
  <c r="V16" i="1" l="1"/>
  <c r="S44" i="1"/>
  <c r="R67" i="1"/>
  <c r="S66" i="1"/>
  <c r="W64" i="1"/>
  <c r="S64" i="1"/>
  <c r="S67" i="1" s="1"/>
  <c r="S68" i="1" s="1"/>
  <c r="R63" i="1"/>
  <c r="Q63" i="1"/>
  <c r="S61" i="1"/>
  <c r="R61" i="1"/>
  <c r="Q61" i="1"/>
  <c r="S60" i="1"/>
  <c r="V59" i="1"/>
  <c r="W59" i="1" s="1"/>
  <c r="S59" i="1"/>
  <c r="V58" i="1"/>
  <c r="W58" i="1" s="1"/>
  <c r="S58" i="1"/>
  <c r="S57" i="1"/>
  <c r="V56" i="1"/>
  <c r="S56" i="1"/>
  <c r="U62" i="1"/>
  <c r="U68" i="1" s="1"/>
  <c r="R55" i="1"/>
  <c r="R62" i="1" s="1"/>
  <c r="Q55" i="1"/>
  <c r="Q62" i="1" s="1"/>
  <c r="S54" i="1"/>
  <c r="S53" i="1"/>
  <c r="S52" i="1"/>
  <c r="W52" i="1" s="1"/>
  <c r="S51" i="1"/>
  <c r="V50" i="1"/>
  <c r="S50" i="1"/>
  <c r="U48" i="1"/>
  <c r="T48" i="1"/>
  <c r="R47" i="1"/>
  <c r="R48" i="1" s="1"/>
  <c r="Q47" i="1"/>
  <c r="Q48" i="1" s="1"/>
  <c r="V45" i="1"/>
  <c r="S45" i="1"/>
  <c r="V44" i="1"/>
  <c r="W43" i="1"/>
  <c r="S43" i="1"/>
  <c r="W42" i="1"/>
  <c r="S42" i="1"/>
  <c r="W41" i="1"/>
  <c r="S41" i="1"/>
  <c r="S40" i="1"/>
  <c r="W40" i="1" s="1"/>
  <c r="V39" i="1"/>
  <c r="S39" i="1"/>
  <c r="W39" i="1" s="1"/>
  <c r="S38" i="1"/>
  <c r="W37" i="1"/>
  <c r="S37" i="1"/>
  <c r="V36" i="1"/>
  <c r="S36" i="1"/>
  <c r="Q34" i="1"/>
  <c r="R33" i="1"/>
  <c r="S32" i="1"/>
  <c r="W31" i="1"/>
  <c r="S31" i="1"/>
  <c r="S30" i="1"/>
  <c r="W30" i="1" s="1"/>
  <c r="S29" i="1"/>
  <c r="W29" i="1" s="1"/>
  <c r="S28" i="1"/>
  <c r="W28" i="1" s="1"/>
  <c r="S27" i="1"/>
  <c r="W27" i="1" s="1"/>
  <c r="S26" i="1"/>
  <c r="W26" i="1" s="1"/>
  <c r="S25" i="1"/>
  <c r="W25" i="1" s="1"/>
  <c r="S24" i="1"/>
  <c r="W24" i="1" s="1"/>
  <c r="S23" i="1"/>
  <c r="S22" i="1"/>
  <c r="W22" i="1" s="1"/>
  <c r="S21" i="1"/>
  <c r="S20" i="1"/>
  <c r="S19" i="1"/>
  <c r="S18" i="1"/>
  <c r="W18" i="1" s="1"/>
  <c r="U16" i="1"/>
  <c r="T16" i="1"/>
  <c r="R15" i="1"/>
  <c r="R16" i="1" s="1"/>
  <c r="Q15" i="1"/>
  <c r="Q16" i="1" s="1"/>
  <c r="S13" i="1"/>
  <c r="S12" i="1"/>
  <c r="W12" i="1" s="1"/>
  <c r="S11" i="1"/>
  <c r="W11" i="1" s="1"/>
  <c r="W9" i="1"/>
  <c r="S9" i="1"/>
  <c r="S8" i="1"/>
  <c r="W44" i="1" l="1"/>
  <c r="V47" i="1"/>
  <c r="R68" i="1"/>
  <c r="W50" i="1"/>
  <c r="V55" i="1"/>
  <c r="V62" i="1" s="1"/>
  <c r="S55" i="1"/>
  <c r="S62" i="1" s="1"/>
  <c r="W53" i="1"/>
  <c r="W55" i="1" s="1"/>
  <c r="W45" i="1"/>
  <c r="Q68" i="1"/>
  <c r="W13" i="1"/>
  <c r="S63" i="1"/>
  <c r="S15" i="1"/>
  <c r="S16" i="1" s="1"/>
  <c r="S48" i="1"/>
  <c r="W8" i="1"/>
  <c r="W33" i="1"/>
  <c r="W34" i="1" s="1"/>
  <c r="W36" i="1"/>
  <c r="W47" i="1" s="1"/>
  <c r="W48" i="1" s="1"/>
  <c r="W56" i="1"/>
  <c r="W61" i="1" s="1"/>
  <c r="S33" i="1"/>
  <c r="V68" i="1" l="1"/>
  <c r="V48" i="1"/>
  <c r="W62" i="1"/>
  <c r="W15" i="1"/>
  <c r="W16" i="1" s="1"/>
  <c r="W6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Kamille Rosales</author>
    <author>tc={12DE1AAE-F86A-44B3-AA96-8496699E1587}</author>
  </authors>
  <commentList>
    <comment ref="C5" authorId="0" shapeId="0" xr:uid="{FB509705-A0B2-40BC-AB51-BEB0CCEE4C1E}">
      <text>
        <r>
          <rPr>
            <b/>
            <sz val="9"/>
            <color indexed="81"/>
            <rFont val="Tahoma"/>
            <family val="2"/>
          </rPr>
          <t>Kamille Rosales:</t>
        </r>
        <r>
          <rPr>
            <sz val="9"/>
            <color indexed="81"/>
            <rFont val="Tahoma"/>
            <family val="2"/>
          </rPr>
          <t xml:space="preserve">
Narrative written here is just an example</t>
        </r>
      </text>
    </comment>
    <comment ref="Y5" authorId="0" shapeId="0" xr:uid="{7F76782C-28A3-414E-8F3E-861F8F24760D}">
      <text>
        <r>
          <rPr>
            <b/>
            <sz val="9"/>
            <color indexed="81"/>
            <rFont val="Tahoma"/>
            <family val="2"/>
          </rPr>
          <t>Kamille Rosales:</t>
        </r>
        <r>
          <rPr>
            <sz val="9"/>
            <color indexed="81"/>
            <rFont val="Tahoma"/>
            <family val="2"/>
          </rPr>
          <t xml:space="preserve">
All remarks written here are just an example</t>
        </r>
      </text>
    </comment>
    <comment ref="Z5" authorId="0" shapeId="0" xr:uid="{F97A7ECC-758C-4631-9713-0C4B2D7C4C59}">
      <text>
        <r>
          <rPr>
            <b/>
            <sz val="9"/>
            <color indexed="81"/>
            <rFont val="Tahoma"/>
            <family val="2"/>
          </rPr>
          <t>Kamille Rosales:</t>
        </r>
        <r>
          <rPr>
            <sz val="9"/>
            <color indexed="81"/>
            <rFont val="Tahoma"/>
            <family val="2"/>
          </rPr>
          <t xml:space="preserve">
All remarks written here are just an example</t>
        </r>
      </text>
    </comment>
    <comment ref="V6" authorId="0" shapeId="0" xr:uid="{AFE7E1C8-EBF6-456B-BE6F-EAF328207A9A}">
      <text>
        <r>
          <rPr>
            <b/>
            <sz val="9"/>
            <color indexed="81"/>
            <rFont val="Tahoma"/>
            <family val="2"/>
          </rPr>
          <t>Kamille Rosales:</t>
        </r>
        <r>
          <rPr>
            <sz val="9"/>
            <color indexed="81"/>
            <rFont val="Tahoma"/>
            <family val="2"/>
          </rPr>
          <t xml:space="preserve">
Delete rows that are not applicable</t>
        </r>
      </text>
    </comment>
    <comment ref="P9" authorId="1" shapeId="0" xr:uid="{12DE1AAE-F86A-44B3-AA96-8496699E1587}">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Auditorias
</t>
      </text>
    </comment>
  </commentList>
</comments>
</file>

<file path=xl/sharedStrings.xml><?xml version="1.0" encoding="utf-8"?>
<sst xmlns="http://schemas.openxmlformats.org/spreadsheetml/2006/main" count="281" uniqueCount="138">
  <si>
    <t>KUNMING BIODIVERSITY FUND - UNDP HONDURAS PLAN - HONDURAS</t>
  </si>
  <si>
    <t>Multi-Year Work Plan</t>
  </si>
  <si>
    <t>Pre-filled</t>
  </si>
  <si>
    <t>Countries will fill-out details, TAs to review
Note: Activities encoded are just an example. Please revise as necessary</t>
  </si>
  <si>
    <t>Pre-filled
Do not delete a line, but you may add lines if necessary
NOTE: The introduction of new budget items/or components cannot exceed 5% of original GEF allocation.</t>
  </si>
  <si>
    <t>ORIGINAL BUDGET BASED ON PRODOC
DO NOT EDIT THIS PORTION</t>
  </si>
  <si>
    <t>Countries will fill-out details, TAs to review
Please revise as necessary</t>
  </si>
  <si>
    <r>
      <t>PLEASE DO NOT EDIT</t>
    </r>
    <r>
      <rPr>
        <b/>
        <sz val="11"/>
        <rFont val="Aptos Narrow"/>
        <family val="2"/>
        <scheme val="minor"/>
      </rPr>
      <t xml:space="preserve">
If highlighted in </t>
    </r>
    <r>
      <rPr>
        <b/>
        <sz val="11"/>
        <color rgb="FFFF0000"/>
        <rFont val="Aptos Narrow"/>
        <family val="2"/>
        <scheme val="minor"/>
      </rPr>
      <t>RED</t>
    </r>
    <r>
      <rPr>
        <b/>
        <sz val="11"/>
        <rFont val="Aptos Narrow"/>
        <family val="2"/>
        <scheme val="minor"/>
      </rPr>
      <t xml:space="preserve">, please provide budget explanation for changes
If highlighted in </t>
    </r>
    <r>
      <rPr>
        <b/>
        <sz val="11"/>
        <color theme="6"/>
        <rFont val="Aptos Narrow"/>
        <family val="2"/>
        <scheme val="minor"/>
      </rPr>
      <t>GREEN</t>
    </r>
    <r>
      <rPr>
        <b/>
        <sz val="11"/>
        <rFont val="Aptos Narrow"/>
        <family val="2"/>
        <scheme val="minor"/>
      </rPr>
      <t>, no need to add a justification</t>
    </r>
  </si>
  <si>
    <t>Countries will fill-out details
Global Implementation PA to review</t>
  </si>
  <si>
    <t>Countries will fill-out
Please provide additional information
(% tranche of consultant, how many workshops, details of travel cost)
PLEASE REVISE AS NECESSARY</t>
  </si>
  <si>
    <t>TA Comments</t>
  </si>
  <si>
    <t>Quantum Output
(GEF Outcome)</t>
  </si>
  <si>
    <t>PLANNED ACTIVITIES/OUTPUTS
Quantum Activity (GEF Output)</t>
  </si>
  <si>
    <t xml:space="preserve">ACTIVITIES
</t>
  </si>
  <si>
    <t>TIMELINE
Nov 30, 2025- Nov 30, 2026</t>
  </si>
  <si>
    <t>TIMELINE
Nov 30, 2026-Nov 30, 2027</t>
  </si>
  <si>
    <t>RESPONSIBLE PARTY 
(IA Code)</t>
  </si>
  <si>
    <t>Fund Codes</t>
  </si>
  <si>
    <t>Donor Codes</t>
  </si>
  <si>
    <t>Budget Code</t>
  </si>
  <si>
    <t>Budget Description</t>
  </si>
  <si>
    <t>ORIGINAL BUDGET BASED ON PRODOC</t>
  </si>
  <si>
    <t>PROPOSED BUDGET</t>
  </si>
  <si>
    <t>Deviation from budget approved in Prodoc</t>
  </si>
  <si>
    <t>Justification for changes ABOVE 5,000 USD</t>
  </si>
  <si>
    <t>Description of Expense</t>
  </si>
  <si>
    <t>Q1</t>
  </si>
  <si>
    <t>Q2</t>
  </si>
  <si>
    <t>Q3</t>
  </si>
  <si>
    <t>Q4</t>
  </si>
  <si>
    <t>Amount (USD)
2026</t>
  </si>
  <si>
    <t>Amount (USD)
2027</t>
  </si>
  <si>
    <t>TOTAL
Amount (USD)</t>
  </si>
  <si>
    <t>Amount (USD)
 2027</t>
  </si>
  <si>
    <t>Component 1: Strengthened Biodiversity Conservation Efforts</t>
  </si>
  <si>
    <t>1. Two Marine Protected areas (MAPs) in the Garifuna regions of Colón effectively implementing action plans through multi-stakeholders’ committees promoting women active participation</t>
  </si>
  <si>
    <t xml:space="preserve"> 1.1 Two (2) MPAs benefit from the implementation of Managed Access with Reserve (MA+R) actions and enhancing biodiversity conservation</t>
  </si>
  <si>
    <t>Activity 1.1.1 - MPA Committee meetings or workshops (3-5) identifying biodiversity and habitat conservation measures within their specifics actions plans in 2 MPAs (Santa Rosa de Aguan and Trujillo)</t>
  </si>
  <si>
    <t>x</t>
  </si>
  <si>
    <t>UNDP (001981)</t>
  </si>
  <si>
    <t>014381</t>
  </si>
  <si>
    <t>Transfers and Grants to Counterparts (CEM)</t>
  </si>
  <si>
    <t>Cost associated for travel for the workshops and meetings for committees , local transportation, accomodations  trainers, Cost associated with the logistics for the workshops and meetings for committees ( Food and Service) and Cost associated to trainers ot the workshops and meetings for committees</t>
  </si>
  <si>
    <t xml:space="preserve"> General Operating and Other Direct Costs (PNUD)</t>
  </si>
  <si>
    <t>Cost associated to Microevaluation and Spottchecks for Responsible Partners</t>
  </si>
  <si>
    <t>Facilities and administration (GMS)</t>
  </si>
  <si>
    <t>Activity 1.1.2 – Implementing (MA+R) community monitoring and surveillance actions and habitat conservation for mangroves and seagrass meadows in 2 MPAs from Santa Rosa de Aguan and Trujillo approved by local Committees</t>
  </si>
  <si>
    <t xml:space="preserve">Cost associated with supplies for  control and surveillance activities, fuel,  reforestacion and restoration mangrove and seagrass meadow, Cost associated with  travel for reforestacion and restoration mangrove and seagrass meadow and Cost associated with field logistics for  control and surveillance activities, monitoring equipment purchase </t>
  </si>
  <si>
    <t>Travel (PNUD)</t>
  </si>
  <si>
    <t xml:space="preserve">Costs related to organizing and conducting training sessions for government participation </t>
  </si>
  <si>
    <t>Staff and other personnel (PNUD RLAC)</t>
  </si>
  <si>
    <t>Technical advisory support by CTA</t>
  </si>
  <si>
    <t xml:space="preserve">Total Output 1.1.1: </t>
  </si>
  <si>
    <t>Total component 1</t>
  </si>
  <si>
    <t>Component 2: Enhance community governance and capacity:</t>
  </si>
  <si>
    <t>Outcome 2. Garifunas and local representatives from the five (5) MPA committees empowered and trained for effective decision-making in coastal marine resources with inclusive gender approach</t>
  </si>
  <si>
    <t>2.1. At least 600 community members amongst the five (5) MPAs empowered and trained with skills to improve governance, knowledge and capacity for decision making including women active participation (180 women participating, 30% from beneficiaries)</t>
  </si>
  <si>
    <t>Activity 2.1.1
One Gender analysis workshop for 5 MPA committees</t>
  </si>
  <si>
    <t>Transfers and Grants to Counterparts (RARE)</t>
  </si>
  <si>
    <t>Costs related to travel, supplies, trainers, food and service for organizing and conducting training sessions for committees</t>
  </si>
  <si>
    <t>Activity 2.1.2 – Gender-focused workshops (2-3) on inclusive production systems for communities</t>
  </si>
  <si>
    <t xml:space="preserve">Costs related to travel, supplies, trainers, food and service for organizing and conducting training sessions for committees </t>
  </si>
  <si>
    <t>Activity 2.1.3 – Trainings (2-4) on best marine practices for sustainable fisheries for improved food security and environmental sustainability in 5 MPAs</t>
  </si>
  <si>
    <t>Activity 2.1.4 - Workshops (1–2) on good policy and leadership in community governance and protected areas management, ensuring equitable participation of women and men and with a focus on strengthening women’s leadership.</t>
  </si>
  <si>
    <t>General opeating and otjer Direct costs (PNUD)</t>
  </si>
  <si>
    <t>Activity 2.1.5 - One Peer-to-peer community exchange for knowledge sharing on community-based management for bioiversity conservation and MA+R
Docusign Envelope ID: 7E8066B2-450A-4A28-85CE-3B8F38EE7359
18
for biodiversity conservation and MA+R</t>
  </si>
  <si>
    <t>Costs related to organizing and conducting peer-to-peer exchanges including travels for attendees and trainers (national or international)</t>
  </si>
  <si>
    <t>Activity 2.1.6 - Visibility and communications – materials for Fishing for Life campaigns for community awareness</t>
  </si>
  <si>
    <t>Development of  materials and supplies for  awareness campaign for communities  outreach.</t>
  </si>
  <si>
    <t>Total Output 2.1.1:</t>
  </si>
  <si>
    <t>Total Component 2</t>
  </si>
  <si>
    <t>Component 3: Sustainable Livelihoods for Garifuna Communities</t>
  </si>
  <si>
    <t>Outcome 3.1 Garifuna communities in Colon and north Moskitia empowered to pursue sustainable livelihoods, biodiversity conservation, and gender-inclusive development .</t>
  </si>
  <si>
    <t>3.1.1  10 community groups in Colon and north Moskitia strengthen their livelihoods through sustainable practices, food security, and biodiversity-friendly economic alternatives with 30% of them implemented by women.</t>
  </si>
  <si>
    <t>Activity 3.1.1 - Baseline and diagnosis meetings/site visits (2-3) to identify the communities´ ideas</t>
  </si>
  <si>
    <t>Costs related to organizing and conducting diagnosis sessions for communities including travels for trainers and staff</t>
  </si>
  <si>
    <t>Contractual services - Individuals (PNUD) Training,  Workshop and Conference</t>
  </si>
  <si>
    <t>Costs related to organizing and conducting diagnosis  sessions for communities including travels for trainers and staff  ( Food and Services)</t>
  </si>
  <si>
    <t>Activity 3.1.2 - Formulation workshop to facilitate development of Garifuna community grants portfolio, led by the Small Grants Program (SGP) of Honduras using their community driven methodology.</t>
  </si>
  <si>
    <t>Contractual Service Individ (RLAC)</t>
  </si>
  <si>
    <t xml:space="preserve">Costs related to organizing and conducting training sessions for communities beneficiaries groups </t>
  </si>
  <si>
    <t xml:space="preserve">Costs related to organizing and conducting training sessions for communities beneficiaries groups ( Food and Services) </t>
  </si>
  <si>
    <t>supplies, commodities materials (PNUD)</t>
  </si>
  <si>
    <t>Costs related to office supplies for organizing and conducting training sessions for communities beneficiaries groups</t>
  </si>
  <si>
    <t>Professional Services (GMS)</t>
  </si>
  <si>
    <t>Training, Workshops and cont</t>
  </si>
  <si>
    <t>Activity 3.1.3- Implementation of the small grants' community projects (10) focused on biodiversity conservation, food security, and social development activities within the Garifuna region in Colon in North Moskitia (3 grants lead by women)</t>
  </si>
  <si>
    <t>Contractual services - Individuals (PNUD)</t>
  </si>
  <si>
    <t xml:space="preserve">Cost related individual consultant to implement  and monitoring on the ground small grants and liason implementation activities in component 1 and 2 </t>
  </si>
  <si>
    <t>Transfers and Grants to Counterparts</t>
  </si>
  <si>
    <t>Small grants to be provided to community projects (10) focused on biodiversity conservation, food security and social development activities within the Garifuna region in Colon in North Moskitia</t>
  </si>
  <si>
    <t>Total Output 3.1.1:</t>
  </si>
  <si>
    <t>Total Component 3</t>
  </si>
  <si>
    <t>Component 4: Risk Management, M&amp;E and Quality Assurance</t>
  </si>
  <si>
    <t>Outcome 4.Risk Management, M&amp;E and Quality Assurance</t>
  </si>
  <si>
    <t>4.1. Prepare, implement and monitor an integrated Risk management system for the project in line with UNDP and national policies (including stakeholder engagement, gender mainstreaming, social and environmental standards and accountability to stakeholders)</t>
  </si>
  <si>
    <t>Activity 4.1.1 Implementation and monitoring of safeguards risk framework</t>
  </si>
  <si>
    <t>Contractual Service Individ</t>
  </si>
  <si>
    <t>Undertake social and environmental risk screenings and assessments, and prepare appropriate management measures, in line with UNDP’s SES Policy and applicable national requirements. At a minimum, this will include development of Stakeholder Engagement Plan, Gender Action Plan and other frameworks or plans as indicated in the SESP. Indigenous Peoples Plans and FPIC will be required where project affected IP&amp;LC are present in the targeted landscapes.</t>
  </si>
  <si>
    <t xml:space="preserve">Cost associated to workshops and meetings for SES implementation related to updating RPs safeguards under UNDP's framework </t>
  </si>
  <si>
    <t>Activity 4.1.2 Developing a Risk Management system for the project</t>
  </si>
  <si>
    <t>Staff and other personnel (PNUD)</t>
  </si>
  <si>
    <t>To implement, monitor and maintain the project Risk Management Matrix and related mitigation measures.</t>
  </si>
  <si>
    <t>X</t>
  </si>
  <si>
    <t>Total Output 4.1.1:</t>
  </si>
  <si>
    <t>4.2 Monitoring &amp; Evaluation and Quality Assurance Systems</t>
  </si>
  <si>
    <t>Activity 4.2.1 Establishing a Monitoring and Evaluation system for the project</t>
  </si>
  <si>
    <t>Contractual service - individ</t>
  </si>
  <si>
    <t>Development of M&amp;E framework</t>
  </si>
  <si>
    <t>Activity 4.2.2: Providing quality assurance of technical outputs, knowledge products, M&amp;E and SES implementation</t>
  </si>
  <si>
    <t>Contractual services - Individ (RBLAC)</t>
  </si>
  <si>
    <t xml:space="preserve">Technical advisory support, quality assurance of results, knowledge sharing and coordination, compliance support, reporting </t>
  </si>
  <si>
    <t>Travel (PNUD RLAC)</t>
  </si>
  <si>
    <t xml:space="preserve">Costs related to trave for Regional technical advisory support, quality assurance of results, knowledge sharing and coordination, compliance support, reporting </t>
  </si>
  <si>
    <t>Total Output 4.1.2:</t>
  </si>
  <si>
    <t>Total Component 4</t>
  </si>
  <si>
    <t>GMS</t>
  </si>
  <si>
    <t>Project Management Cost</t>
  </si>
  <si>
    <t>Contractual Services- individ</t>
  </si>
  <si>
    <t>Travel</t>
  </si>
  <si>
    <t>Total PMU</t>
  </si>
  <si>
    <t>Grand Total</t>
  </si>
  <si>
    <t>Descripcion</t>
  </si>
  <si>
    <t xml:space="preserve">Costo Mensual/ Costo Viaje </t>
  </si>
  <si>
    <t>Meses/ Cantidad</t>
  </si>
  <si>
    <t xml:space="preserve">Porcentaje </t>
  </si>
  <si>
    <t>Monto</t>
  </si>
  <si>
    <t xml:space="preserve">Staff and Personnel </t>
  </si>
  <si>
    <t>Coordinación/Monitoreo</t>
  </si>
  <si>
    <t>Administrativo</t>
  </si>
  <si>
    <t>Genero</t>
  </si>
  <si>
    <t>Comunicación</t>
  </si>
  <si>
    <t>Apoyo Oficina UDSR</t>
  </si>
  <si>
    <t>DPC</t>
  </si>
  <si>
    <t>Viajes</t>
  </si>
  <si>
    <t xml:space="preserve">Viáticos </t>
  </si>
  <si>
    <t xml:space="preserve">Observaciones: </t>
  </si>
  <si>
    <t>Se realizo el cambio de categoria de gasto debido a que se realizara la contratacion de tecnico (71300) del socio responsable CEM (72100)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</si>
</sst>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409]#,##0.00"/>
    <numFmt numFmtId="165" formatCode="_-&quot;₱&quot;* #,##0.00_-;\-&quot;₱&quot;* #,##0.00_-;_-&quot;₱&quot;* &quot;-&quot;??_-;_-@_-"/>
    <numFmt numFmtId="166" formatCode="#,##0.00\ &quot;$&quot;;[Red]#,##0.00\ &quot;$&quot;"/>
  </numFmts>
  <fonts count="22" x14ac:knownFonts="1">
    <font>
      <sz val="11"/>
      <color theme="1"/>
      <name val="Aptos Narrow"/>
      <family val="2"/>
      <scheme val="minor"/>
    </font>
    <font>
      <sz val="11"/>
      <color theme="1"/>
      <name val="Aptos Narrow"/>
      <family val="2"/>
      <scheme val="minor"/>
    </font>
    <font>
      <b/>
      <sz val="20"/>
      <color rgb="FF000000"/>
      <name val="Calibri"/>
      <family val="2"/>
    </font>
    <font>
      <b/>
      <sz val="20"/>
      <color theme="1"/>
      <name val="Aptos Narrow"/>
      <family val="2"/>
      <scheme val="minor"/>
    </font>
    <font>
      <b/>
      <sz val="11"/>
      <color rgb="FFFF0000"/>
      <name val="Aptos Narrow"/>
      <family val="2"/>
      <scheme val="minor"/>
    </font>
    <font>
      <b/>
      <sz val="11"/>
      <name val="Aptos Narrow"/>
      <family val="2"/>
      <scheme val="minor"/>
    </font>
    <font>
      <b/>
      <sz val="11"/>
      <color theme="6"/>
      <name val="Aptos Narrow"/>
      <family val="2"/>
      <scheme val="minor"/>
    </font>
    <font>
      <b/>
      <sz val="10"/>
      <color rgb="FFFF0000"/>
      <name val="Aptos Narrow"/>
      <family val="2"/>
      <scheme val="minor"/>
    </font>
    <font>
      <b/>
      <sz val="12"/>
      <color theme="0"/>
      <name val="Aptos Narrow"/>
      <family val="2"/>
      <scheme val="minor"/>
    </font>
    <font>
      <b/>
      <sz val="12"/>
      <color theme="1"/>
      <name val="Aptos Narrow"/>
      <family val="2"/>
      <scheme val="minor"/>
    </font>
    <font>
      <sz val="12"/>
      <color theme="1"/>
      <name val="Aptos Narrow"/>
      <family val="2"/>
      <scheme val="minor"/>
    </font>
    <font>
      <b/>
      <sz val="12"/>
      <name val="Aptos Narrow"/>
      <family val="2"/>
      <scheme val="minor"/>
    </font>
    <font>
      <sz val="12"/>
      <name val="Aptos Narrow"/>
      <family val="2"/>
      <scheme val="minor"/>
    </font>
    <font>
      <sz val="12"/>
      <color rgb="FFFF0000"/>
      <name val="Aptos Narrow"/>
      <family val="2"/>
      <scheme val="minor"/>
    </font>
    <font>
      <b/>
      <sz val="12"/>
      <color rgb="FFFF0000"/>
      <name val="Aptos Narrow"/>
      <family val="2"/>
      <scheme val="minor"/>
    </font>
    <font>
      <sz val="11"/>
      <color rgb="FF000000"/>
      <name val="Roboto"/>
      <charset val="1"/>
    </font>
    <font>
      <b/>
      <i/>
      <sz val="12"/>
      <color theme="1"/>
      <name val="Aptos Narrow"/>
      <family val="2"/>
      <scheme val="minor"/>
    </font>
    <font>
      <b/>
      <sz val="12"/>
      <color rgb="FF000000"/>
      <name val="Aptos Narrow"/>
      <family val="2"/>
      <scheme val="minor"/>
    </font>
    <font>
      <b/>
      <sz val="9"/>
      <color indexed="81"/>
      <name val="Tahoma"/>
      <family val="2"/>
    </font>
    <font>
      <sz val="9"/>
      <color indexed="81"/>
      <name val="Tahoma"/>
      <family val="2"/>
    </font>
    <font>
      <b/>
      <sz val="11"/>
      <color theme="1"/>
      <name val="Aptos Narrow"/>
      <family val="2"/>
      <scheme val="minor"/>
    </font>
    <font>
      <i/>
      <sz val="11"/>
      <color theme="1"/>
      <name val="Aptos Narrow"/>
      <family val="2"/>
      <scheme val="minor"/>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02060"/>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2" tint="-0.249977111117893"/>
        <bgColor indexed="64"/>
      </patternFill>
    </fill>
    <fill>
      <patternFill patternType="solid">
        <fgColor rgb="FFE6E6E6"/>
        <bgColor indexed="64"/>
      </patternFill>
    </fill>
  </fills>
  <borders count="2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165" fontId="1" fillId="0" borderId="0" applyFont="0" applyFill="0" applyBorder="0" applyAlignment="0" applyProtection="0"/>
  </cellStyleXfs>
  <cellXfs count="170">
    <xf numFmtId="0" fontId="0" fillId="0" borderId="0" xfId="0"/>
    <xf numFmtId="0" fontId="2" fillId="2" borderId="0" xfId="0" applyFont="1" applyFill="1"/>
    <xf numFmtId="0" fontId="0" fillId="2" borderId="0" xfId="0" applyFill="1" applyAlignment="1">
      <alignment horizontal="left" wrapText="1"/>
    </xf>
    <xf numFmtId="0" fontId="0" fillId="2" borderId="0" xfId="0" applyFill="1"/>
    <xf numFmtId="0" fontId="0" fillId="2" borderId="0" xfId="0" applyFill="1" applyAlignment="1">
      <alignment horizontal="center"/>
    </xf>
    <xf numFmtId="164" fontId="0" fillId="2" borderId="0" xfId="1" applyNumberFormat="1" applyFont="1" applyFill="1" applyAlignment="1">
      <alignment horizontal="right" vertical="top"/>
    </xf>
    <xf numFmtId="0" fontId="0" fillId="2" borderId="0" xfId="0" applyFill="1" applyAlignment="1">
      <alignment wrapText="1"/>
    </xf>
    <xf numFmtId="0" fontId="3" fillId="2" borderId="0" xfId="0" applyFont="1" applyFill="1"/>
    <xf numFmtId="0" fontId="4" fillId="3" borderId="1" xfId="0" applyFont="1" applyFill="1" applyBorder="1" applyAlignment="1">
      <alignment horizontal="center" vertical="top" wrapText="1"/>
    </xf>
    <xf numFmtId="0" fontId="7" fillId="3" borderId="1" xfId="0" applyFont="1" applyFill="1" applyBorder="1" applyAlignment="1">
      <alignment horizontal="center" vertical="top" wrapText="1"/>
    </xf>
    <xf numFmtId="0" fontId="4" fillId="0" borderId="1" xfId="0" applyFont="1" applyBorder="1" applyAlignment="1">
      <alignment horizontal="center" vertical="top"/>
    </xf>
    <xf numFmtId="0" fontId="4" fillId="0" borderId="0" xfId="0" applyFont="1" applyAlignment="1">
      <alignment horizontal="center" vertical="top"/>
    </xf>
    <xf numFmtId="0" fontId="8" fillId="4" borderId="9" xfId="0" applyFont="1" applyFill="1" applyBorder="1" applyAlignment="1">
      <alignment horizontal="center" vertical="center"/>
    </xf>
    <xf numFmtId="164" fontId="8" fillId="4" borderId="9" xfId="1" applyNumberFormat="1" applyFont="1" applyFill="1" applyBorder="1" applyAlignment="1">
      <alignment horizontal="center" vertical="top" wrapText="1"/>
    </xf>
    <xf numFmtId="0" fontId="0" fillId="0" borderId="0" xfId="0" applyAlignment="1">
      <alignment horizontal="center"/>
    </xf>
    <xf numFmtId="0" fontId="9" fillId="0" borderId="14" xfId="0" applyFont="1" applyBorder="1" applyAlignment="1">
      <alignment horizontal="left" vertical="center"/>
    </xf>
    <xf numFmtId="0" fontId="10" fillId="0" borderId="15" xfId="0" applyFont="1" applyBorder="1" applyAlignment="1">
      <alignment vertical="center" wrapText="1"/>
    </xf>
    <xf numFmtId="0" fontId="10" fillId="0" borderId="15" xfId="0" applyFont="1" applyBorder="1" applyAlignment="1">
      <alignment vertical="center"/>
    </xf>
    <xf numFmtId="0" fontId="13" fillId="7" borderId="16" xfId="0" applyFont="1" applyFill="1" applyBorder="1" applyAlignment="1">
      <alignment horizontal="center" vertical="center"/>
    </xf>
    <xf numFmtId="0" fontId="12" fillId="7" borderId="16" xfId="0" applyFont="1" applyFill="1" applyBorder="1" applyAlignment="1">
      <alignment horizontal="left" vertical="center"/>
    </xf>
    <xf numFmtId="164" fontId="12" fillId="7" borderId="16" xfId="1" applyNumberFormat="1" applyFont="1" applyFill="1" applyBorder="1" applyAlignment="1">
      <alignment vertical="top"/>
    </xf>
    <xf numFmtId="164" fontId="12" fillId="7" borderId="16" xfId="1" applyNumberFormat="1" applyFont="1" applyFill="1" applyBorder="1" applyAlignment="1">
      <alignment horizontal="right" vertical="top"/>
    </xf>
    <xf numFmtId="164" fontId="12" fillId="0" borderId="16" xfId="1" applyNumberFormat="1" applyFont="1" applyBorder="1" applyAlignment="1">
      <alignment horizontal="right" vertical="top"/>
    </xf>
    <xf numFmtId="164" fontId="12" fillId="0" borderId="16" xfId="1" applyNumberFormat="1" applyFont="1" applyFill="1" applyBorder="1" applyAlignment="1">
      <alignment horizontal="right" vertical="top"/>
    </xf>
    <xf numFmtId="164" fontId="12" fillId="6" borderId="16" xfId="1" applyNumberFormat="1" applyFont="1" applyFill="1" applyBorder="1" applyAlignment="1">
      <alignment horizontal="right" vertical="top"/>
    </xf>
    <xf numFmtId="0" fontId="10" fillId="0" borderId="1" xfId="0" applyFont="1" applyBorder="1" applyAlignment="1">
      <alignment vertical="center" wrapText="1"/>
    </xf>
    <xf numFmtId="0" fontId="10" fillId="0" borderId="16" xfId="0" applyFont="1" applyBorder="1" applyAlignment="1">
      <alignment vertical="center"/>
    </xf>
    <xf numFmtId="0" fontId="10" fillId="0" borderId="16" xfId="0" applyFont="1" applyBorder="1" applyAlignment="1">
      <alignment vertical="center" wrapText="1"/>
    </xf>
    <xf numFmtId="164" fontId="11" fillId="8" borderId="16" xfId="1" applyNumberFormat="1" applyFont="1" applyFill="1" applyBorder="1" applyAlignment="1">
      <alignment horizontal="right" vertical="top"/>
    </xf>
    <xf numFmtId="164" fontId="11" fillId="0" borderId="16" xfId="1" applyNumberFormat="1" applyFont="1" applyFill="1" applyBorder="1" applyAlignment="1">
      <alignment horizontal="right" vertical="top"/>
    </xf>
    <xf numFmtId="164" fontId="9" fillId="8" borderId="16" xfId="0" applyNumberFormat="1" applyFont="1" applyFill="1" applyBorder="1" applyAlignment="1">
      <alignment horizontal="right" vertical="top"/>
    </xf>
    <xf numFmtId="164" fontId="9" fillId="8" borderId="16" xfId="1" applyNumberFormat="1" applyFont="1" applyFill="1" applyBorder="1" applyAlignment="1">
      <alignment horizontal="right" vertical="top"/>
    </xf>
    <xf numFmtId="0" fontId="9" fillId="0" borderId="20" xfId="0" applyFont="1" applyBorder="1" applyAlignment="1">
      <alignment horizontal="left" vertical="center"/>
    </xf>
    <xf numFmtId="0" fontId="15" fillId="0" borderId="0" xfId="0" applyFont="1" applyAlignment="1">
      <alignment wrapText="1"/>
    </xf>
    <xf numFmtId="0" fontId="10" fillId="6" borderId="16" xfId="0" applyFont="1" applyFill="1" applyBorder="1" applyAlignment="1">
      <alignment vertical="center"/>
    </xf>
    <xf numFmtId="0" fontId="10" fillId="3" borderId="16" xfId="0" applyFont="1" applyFill="1" applyBorder="1" applyAlignment="1">
      <alignment vertical="center"/>
    </xf>
    <xf numFmtId="0" fontId="10" fillId="2" borderId="16" xfId="0" applyFont="1" applyFill="1" applyBorder="1" applyAlignment="1">
      <alignment vertical="center"/>
    </xf>
    <xf numFmtId="0" fontId="10" fillId="0" borderId="0" xfId="0" applyFont="1" applyAlignment="1">
      <alignment vertical="center" wrapText="1"/>
    </xf>
    <xf numFmtId="164" fontId="11" fillId="8" borderId="16" xfId="2" applyNumberFormat="1" applyFont="1" applyFill="1" applyBorder="1" applyAlignment="1">
      <alignment horizontal="right" vertical="top"/>
    </xf>
    <xf numFmtId="0" fontId="9" fillId="3" borderId="16" xfId="0" applyFont="1" applyFill="1" applyBorder="1" applyAlignment="1">
      <alignment horizontal="center" vertical="center"/>
    </xf>
    <xf numFmtId="0" fontId="9" fillId="0" borderId="16" xfId="0" applyFont="1" applyBorder="1" applyAlignment="1">
      <alignment horizontal="center" vertical="center"/>
    </xf>
    <xf numFmtId="0" fontId="12" fillId="7" borderId="16" xfId="0" applyFont="1" applyFill="1" applyBorder="1" applyAlignment="1">
      <alignment horizontal="left" vertical="center" wrapText="1"/>
    </xf>
    <xf numFmtId="0" fontId="9" fillId="2" borderId="16" xfId="0" applyFont="1" applyFill="1" applyBorder="1" applyAlignment="1">
      <alignment horizontal="center" vertical="center"/>
    </xf>
    <xf numFmtId="164" fontId="11" fillId="9" borderId="16" xfId="1" applyNumberFormat="1" applyFont="1" applyFill="1" applyBorder="1" applyAlignment="1">
      <alignment horizontal="right" vertical="top"/>
    </xf>
    <xf numFmtId="0" fontId="10" fillId="9" borderId="16" xfId="0" applyFont="1" applyFill="1" applyBorder="1" applyAlignment="1">
      <alignment vertical="center" wrapText="1"/>
    </xf>
    <xf numFmtId="0" fontId="10" fillId="9" borderId="16" xfId="0" applyFont="1" applyFill="1" applyBorder="1" applyAlignment="1">
      <alignment vertical="center"/>
    </xf>
    <xf numFmtId="0" fontId="10" fillId="0" borderId="16" xfId="0" applyFont="1" applyBorder="1" applyAlignment="1">
      <alignment horizontal="left" vertical="center" wrapText="1"/>
    </xf>
    <xf numFmtId="164" fontId="9" fillId="10" borderId="16" xfId="1" applyNumberFormat="1" applyFont="1" applyFill="1" applyBorder="1" applyAlignment="1">
      <alignment horizontal="right" vertical="top"/>
    </xf>
    <xf numFmtId="164" fontId="11" fillId="10" borderId="16" xfId="1" applyNumberFormat="1" applyFont="1" applyFill="1" applyBorder="1" applyAlignment="1">
      <alignment horizontal="right" vertical="top"/>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20" xfId="0" applyFont="1" applyBorder="1" applyAlignment="1">
      <alignment horizontal="center" vertical="center" wrapText="1"/>
    </xf>
    <xf numFmtId="0" fontId="13" fillId="5" borderId="16" xfId="0" applyFont="1" applyFill="1" applyBorder="1" applyAlignment="1">
      <alignment horizontal="center" vertical="center"/>
    </xf>
    <xf numFmtId="0" fontId="10" fillId="5" borderId="16" xfId="0" applyFont="1" applyFill="1" applyBorder="1" applyAlignment="1">
      <alignment vertical="center"/>
    </xf>
    <xf numFmtId="164" fontId="10" fillId="5" borderId="16" xfId="1" applyNumberFormat="1" applyFont="1" applyFill="1" applyBorder="1" applyAlignment="1">
      <alignment horizontal="right" vertical="top"/>
    </xf>
    <xf numFmtId="0" fontId="10" fillId="5" borderId="20" xfId="0" applyFont="1" applyFill="1" applyBorder="1" applyAlignment="1">
      <alignment vertical="center"/>
    </xf>
    <xf numFmtId="164" fontId="9" fillId="5" borderId="16" xfId="1" applyNumberFormat="1" applyFont="1" applyFill="1" applyBorder="1" applyAlignment="1">
      <alignment horizontal="right" vertical="top"/>
    </xf>
    <xf numFmtId="164" fontId="9" fillId="11" borderId="16" xfId="1" applyNumberFormat="1" applyFont="1" applyFill="1" applyBorder="1" applyAlignment="1">
      <alignment horizontal="right" vertical="top"/>
    </xf>
    <xf numFmtId="0" fontId="0" fillId="0" borderId="0" xfId="0" applyAlignment="1">
      <alignment wrapText="1"/>
    </xf>
    <xf numFmtId="0" fontId="0" fillId="0" borderId="0" xfId="0" applyAlignment="1">
      <alignment horizontal="left" wrapText="1"/>
    </xf>
    <xf numFmtId="164" fontId="0" fillId="0" borderId="0" xfId="1" applyNumberFormat="1" applyFont="1" applyAlignment="1">
      <alignment horizontal="right" vertical="top"/>
    </xf>
    <xf numFmtId="0" fontId="20" fillId="0" borderId="16" xfId="0" applyFont="1" applyBorder="1" applyAlignment="1">
      <alignment horizontal="center"/>
    </xf>
    <xf numFmtId="166" fontId="20" fillId="0" borderId="16" xfId="0" applyNumberFormat="1" applyFont="1" applyBorder="1" applyAlignment="1">
      <alignment horizontal="center" wrapText="1"/>
    </xf>
    <xf numFmtId="0" fontId="20" fillId="0" borderId="16" xfId="0" applyFont="1" applyBorder="1"/>
    <xf numFmtId="0" fontId="0" fillId="0" borderId="16" xfId="0" applyBorder="1"/>
    <xf numFmtId="0" fontId="21" fillId="0" borderId="16" xfId="0" applyFont="1" applyBorder="1"/>
    <xf numFmtId="9" fontId="0" fillId="0" borderId="16" xfId="0" applyNumberFormat="1" applyBorder="1"/>
    <xf numFmtId="4" fontId="0" fillId="0" borderId="16" xfId="0" applyNumberFormat="1" applyBorder="1"/>
    <xf numFmtId="4" fontId="0" fillId="0" borderId="0" xfId="0" applyNumberFormat="1"/>
    <xf numFmtId="4" fontId="20" fillId="0" borderId="16" xfId="0" applyNumberFormat="1" applyFont="1" applyBorder="1"/>
    <xf numFmtId="4" fontId="20" fillId="0" borderId="0" xfId="0" applyNumberFormat="1" applyFont="1"/>
    <xf numFmtId="0" fontId="4" fillId="3" borderId="2" xfId="0" applyFont="1" applyFill="1" applyBorder="1" applyAlignment="1">
      <alignment horizontal="center" vertical="top" wrapText="1"/>
    </xf>
    <xf numFmtId="0" fontId="4" fillId="3" borderId="3" xfId="0" applyFont="1" applyFill="1" applyBorder="1" applyAlignment="1">
      <alignment horizontal="center" vertical="top" wrapText="1"/>
    </xf>
    <xf numFmtId="0" fontId="4" fillId="3" borderId="3" xfId="0" applyFont="1" applyFill="1" applyBorder="1" applyAlignment="1">
      <alignment horizontal="center" vertical="top"/>
    </xf>
    <xf numFmtId="0" fontId="4" fillId="3" borderId="4" xfId="0" applyFont="1" applyFill="1" applyBorder="1" applyAlignment="1">
      <alignment horizontal="center" vertical="top"/>
    </xf>
    <xf numFmtId="0" fontId="4" fillId="3" borderId="4" xfId="0" applyFont="1" applyFill="1" applyBorder="1" applyAlignment="1">
      <alignment horizontal="center" vertical="top" wrapText="1"/>
    </xf>
    <xf numFmtId="0" fontId="4" fillId="3" borderId="1" xfId="0" applyFont="1" applyFill="1" applyBorder="1" applyAlignment="1">
      <alignment horizontal="center" vertical="top" wrapText="1"/>
    </xf>
    <xf numFmtId="0" fontId="8" fillId="4" borderId="5"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5" xfId="0" applyFont="1" applyFill="1" applyBorder="1" applyAlignment="1">
      <alignment horizontal="left" vertical="center" wrapText="1"/>
    </xf>
    <xf numFmtId="0" fontId="8" fillId="4" borderId="10" xfId="0" applyFont="1" applyFill="1" applyBorder="1" applyAlignment="1">
      <alignment horizontal="left" vertical="center" wrapText="1"/>
    </xf>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5" xfId="0" applyFont="1" applyFill="1" applyBorder="1" applyAlignment="1">
      <alignment horizontal="center" vertical="top" wrapText="1"/>
    </xf>
    <xf numFmtId="0" fontId="8" fillId="4" borderId="10" xfId="0" applyFont="1" applyFill="1" applyBorder="1" applyAlignment="1">
      <alignment horizontal="center" vertical="top" wrapText="1"/>
    </xf>
    <xf numFmtId="0" fontId="8" fillId="4" borderId="9" xfId="0" applyFont="1" applyFill="1" applyBorder="1" applyAlignment="1">
      <alignment horizontal="center" vertical="center" wrapText="1"/>
    </xf>
    <xf numFmtId="0" fontId="8" fillId="4" borderId="9" xfId="0" applyFont="1" applyFill="1" applyBorder="1" applyAlignment="1">
      <alignment horizontal="center" vertical="center"/>
    </xf>
    <xf numFmtId="0" fontId="9" fillId="5" borderId="11" xfId="0" applyFont="1" applyFill="1" applyBorder="1" applyAlignment="1">
      <alignment horizontal="left" vertical="center"/>
    </xf>
    <xf numFmtId="0" fontId="9" fillId="5" borderId="12" xfId="0" applyFont="1" applyFill="1" applyBorder="1" applyAlignment="1">
      <alignment horizontal="left" vertical="center"/>
    </xf>
    <xf numFmtId="0" fontId="9" fillId="5" borderId="13" xfId="0" applyFont="1" applyFill="1" applyBorder="1" applyAlignment="1">
      <alignment horizontal="left" vertical="center"/>
    </xf>
    <xf numFmtId="0" fontId="11" fillId="0" borderId="16"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5" xfId="0" applyFont="1" applyBorder="1" applyAlignment="1">
      <alignment horizontal="center" vertical="center" wrapText="1"/>
    </xf>
    <xf numFmtId="0" fontId="10" fillId="0" borderId="1" xfId="0" quotePrefix="1" applyFont="1" applyBorder="1" applyAlignment="1">
      <alignment horizontal="center" vertical="center" wrapText="1"/>
    </xf>
    <xf numFmtId="0" fontId="10" fillId="0" borderId="17" xfId="0" quotePrefix="1" applyFont="1" applyBorder="1" applyAlignment="1">
      <alignment horizontal="center" vertical="center" wrapText="1"/>
    </xf>
    <xf numFmtId="0" fontId="10" fillId="0" borderId="15" xfId="0" quotePrefix="1" applyFont="1" applyBorder="1" applyAlignment="1">
      <alignment horizontal="center" vertical="center" wrapText="1"/>
    </xf>
    <xf numFmtId="0" fontId="12" fillId="0" borderId="1" xfId="0" applyFont="1" applyBorder="1" applyAlignment="1">
      <alignment horizontal="center" vertical="center"/>
    </xf>
    <xf numFmtId="0" fontId="12" fillId="0" borderId="17" xfId="0" applyFont="1" applyBorder="1" applyAlignment="1">
      <alignment horizontal="center" vertical="center"/>
    </xf>
    <xf numFmtId="0" fontId="12" fillId="0" borderId="15" xfId="0" applyFont="1" applyBorder="1" applyAlignment="1">
      <alignment horizontal="center" vertical="center"/>
    </xf>
    <xf numFmtId="0" fontId="12" fillId="6" borderId="1" xfId="0" applyFont="1" applyFill="1" applyBorder="1" applyAlignment="1">
      <alignment horizontal="center" vertical="center"/>
    </xf>
    <xf numFmtId="0" fontId="12" fillId="6" borderId="17" xfId="0" applyFont="1" applyFill="1" applyBorder="1" applyAlignment="1">
      <alignment horizontal="center" vertical="center"/>
    </xf>
    <xf numFmtId="0" fontId="12" fillId="6" borderId="15"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7" xfId="0" applyFont="1" applyFill="1" applyBorder="1" applyAlignment="1">
      <alignment horizontal="center" vertical="center"/>
    </xf>
    <xf numFmtId="0" fontId="8" fillId="4" borderId="8" xfId="0" applyFont="1" applyFill="1" applyBorder="1" applyAlignment="1">
      <alignment horizontal="center" vertical="center"/>
    </xf>
    <xf numFmtId="0" fontId="11" fillId="8" borderId="16" xfId="0" applyFont="1" applyFill="1" applyBorder="1" applyAlignment="1">
      <alignment horizontal="right" vertical="center"/>
    </xf>
    <xf numFmtId="0" fontId="9" fillId="8" borderId="18" xfId="0" applyFont="1" applyFill="1" applyBorder="1" applyAlignment="1">
      <alignment horizontal="center" vertical="center" wrapText="1"/>
    </xf>
    <xf numFmtId="0" fontId="9" fillId="8" borderId="19" xfId="0" applyFont="1" applyFill="1" applyBorder="1" applyAlignment="1">
      <alignment horizontal="center" vertical="center" wrapText="1"/>
    </xf>
    <xf numFmtId="0" fontId="9" fillId="8" borderId="20" xfId="0" applyFont="1" applyFill="1" applyBorder="1" applyAlignment="1">
      <alignment horizontal="center" vertical="center" wrapText="1"/>
    </xf>
    <xf numFmtId="0" fontId="14" fillId="9" borderId="18" xfId="0" applyFont="1" applyFill="1" applyBorder="1" applyAlignment="1">
      <alignment horizontal="center" vertical="center" wrapText="1"/>
    </xf>
    <xf numFmtId="0" fontId="14" fillId="9" borderId="19" xfId="0" applyFont="1" applyFill="1" applyBorder="1" applyAlignment="1">
      <alignment horizontal="center" vertical="center" wrapText="1"/>
    </xf>
    <xf numFmtId="0" fontId="14" fillId="9" borderId="20" xfId="0" applyFont="1" applyFill="1" applyBorder="1" applyAlignment="1">
      <alignment horizontal="center" vertical="center" wrapText="1"/>
    </xf>
    <xf numFmtId="0" fontId="9" fillId="5" borderId="18" xfId="0" applyFont="1" applyFill="1" applyBorder="1" applyAlignment="1">
      <alignment horizontal="left" vertical="center"/>
    </xf>
    <xf numFmtId="0" fontId="9" fillId="5" borderId="19" xfId="0" applyFont="1" applyFill="1" applyBorder="1" applyAlignment="1">
      <alignment horizontal="left" vertical="center"/>
    </xf>
    <xf numFmtId="0" fontId="9" fillId="5" borderId="20" xfId="0" applyFont="1" applyFill="1" applyBorder="1" applyAlignment="1">
      <alignment horizontal="left" vertical="center"/>
    </xf>
    <xf numFmtId="0" fontId="13" fillId="7" borderId="16" xfId="0" applyFont="1" applyFill="1" applyBorder="1" applyAlignment="1">
      <alignment horizontal="center" vertical="center"/>
    </xf>
    <xf numFmtId="0" fontId="13" fillId="7" borderId="16" xfId="0" quotePrefix="1" applyFont="1" applyFill="1" applyBorder="1" applyAlignment="1">
      <alignment horizontal="center" vertical="center"/>
    </xf>
    <xf numFmtId="0" fontId="10" fillId="0" borderId="1" xfId="0" applyFont="1" applyBorder="1" applyAlignment="1">
      <alignment horizontal="center" vertical="center"/>
    </xf>
    <xf numFmtId="0" fontId="10" fillId="0" borderId="17" xfId="0" applyFont="1" applyBorder="1" applyAlignment="1">
      <alignment horizontal="center" vertical="center"/>
    </xf>
    <xf numFmtId="0" fontId="10" fillId="0" borderId="15" xfId="0" applyFont="1" applyBorder="1" applyAlignment="1">
      <alignment horizontal="center" vertical="center"/>
    </xf>
    <xf numFmtId="0" fontId="0" fillId="0" borderId="1" xfId="0" applyBorder="1" applyAlignment="1">
      <alignment horizontal="center"/>
    </xf>
    <xf numFmtId="0" fontId="0" fillId="0" borderId="15" xfId="0" applyBorder="1" applyAlignment="1">
      <alignment horizontal="center"/>
    </xf>
    <xf numFmtId="0" fontId="10" fillId="6" borderId="1" xfId="0" applyFont="1" applyFill="1" applyBorder="1" applyAlignment="1">
      <alignment horizontal="center" vertical="center"/>
    </xf>
    <xf numFmtId="0" fontId="10" fillId="6" borderId="15" xfId="0" applyFont="1" applyFill="1" applyBorder="1" applyAlignment="1">
      <alignment horizontal="center" vertical="center"/>
    </xf>
    <xf numFmtId="0" fontId="9" fillId="2" borderId="16"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2" fillId="0" borderId="1" xfId="0" quotePrefix="1" applyFont="1" applyBorder="1" applyAlignment="1">
      <alignment horizontal="center" vertical="center" wrapText="1"/>
    </xf>
    <xf numFmtId="0" fontId="12" fillId="0" borderId="15" xfId="0" quotePrefix="1" applyFont="1" applyBorder="1" applyAlignment="1">
      <alignment horizontal="center" vertical="center" wrapText="1"/>
    </xf>
    <xf numFmtId="0" fontId="12" fillId="0" borderId="17" xfId="0" quotePrefix="1" applyFont="1" applyBorder="1" applyAlignment="1">
      <alignment horizontal="center" vertical="center" wrapText="1"/>
    </xf>
    <xf numFmtId="0" fontId="10" fillId="3" borderId="1" xfId="0" applyFont="1" applyFill="1" applyBorder="1" applyAlignment="1">
      <alignment horizontal="center" vertical="center"/>
    </xf>
    <xf numFmtId="0" fontId="10" fillId="3" borderId="15" xfId="0" applyFont="1" applyFill="1" applyBorder="1" applyAlignment="1">
      <alignment horizontal="center" vertical="center"/>
    </xf>
    <xf numFmtId="0" fontId="16" fillId="8" borderId="16" xfId="0" applyFont="1" applyFill="1" applyBorder="1" applyAlignment="1">
      <alignment horizontal="right" vertical="center"/>
    </xf>
    <xf numFmtId="0" fontId="9" fillId="8" borderId="16" xfId="0" applyFont="1" applyFill="1" applyBorder="1" applyAlignment="1">
      <alignment horizontal="center" vertical="center" wrapText="1"/>
    </xf>
    <xf numFmtId="0" fontId="9" fillId="0" borderId="16" xfId="0" applyFont="1" applyBorder="1" applyAlignment="1">
      <alignment horizontal="center" vertical="center" wrapText="1"/>
    </xf>
    <xf numFmtId="0" fontId="13" fillId="7" borderId="1" xfId="0" applyFont="1" applyFill="1" applyBorder="1" applyAlignment="1">
      <alignment horizontal="center" vertical="center"/>
    </xf>
    <xf numFmtId="0" fontId="13" fillId="7" borderId="17" xfId="0" applyFont="1" applyFill="1" applyBorder="1" applyAlignment="1">
      <alignment horizontal="center" vertical="center"/>
    </xf>
    <xf numFmtId="0" fontId="13" fillId="7" borderId="15" xfId="0" applyFont="1" applyFill="1" applyBorder="1" applyAlignment="1">
      <alignment horizontal="center" vertical="center"/>
    </xf>
    <xf numFmtId="0" fontId="9" fillId="0" borderId="1" xfId="0" applyFont="1" applyBorder="1" applyAlignment="1">
      <alignment horizontal="center" vertical="center"/>
    </xf>
    <xf numFmtId="0" fontId="9" fillId="0" borderId="15" xfId="0" applyFont="1" applyBorder="1" applyAlignment="1">
      <alignment horizontal="center" vertical="center"/>
    </xf>
    <xf numFmtId="0" fontId="9" fillId="3" borderId="1" xfId="0" applyFont="1" applyFill="1" applyBorder="1" applyAlignment="1">
      <alignment horizontal="center" vertical="center"/>
    </xf>
    <xf numFmtId="0" fontId="9" fillId="3" borderId="15" xfId="0" applyFont="1" applyFill="1" applyBorder="1" applyAlignment="1">
      <alignment horizontal="center" vertical="center"/>
    </xf>
    <xf numFmtId="0" fontId="10" fillId="0" borderId="1"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5" xfId="0" applyFont="1" applyBorder="1" applyAlignment="1">
      <alignment horizontal="center" vertical="center" wrapText="1"/>
    </xf>
    <xf numFmtId="0" fontId="12" fillId="0" borderId="1" xfId="0" quotePrefix="1" applyFont="1" applyBorder="1" applyAlignment="1">
      <alignment horizontal="left" vertical="center" wrapText="1"/>
    </xf>
    <xf numFmtId="0" fontId="12" fillId="0" borderId="17" xfId="0" quotePrefix="1" applyFont="1" applyBorder="1" applyAlignment="1">
      <alignment horizontal="left" vertical="center" wrapText="1"/>
    </xf>
    <xf numFmtId="0" fontId="12" fillId="0" borderId="15" xfId="0" quotePrefix="1" applyFont="1" applyBorder="1" applyAlignment="1">
      <alignment horizontal="left" vertical="center" wrapText="1"/>
    </xf>
    <xf numFmtId="0" fontId="10" fillId="0" borderId="16" xfId="0" applyFont="1" applyBorder="1" applyAlignment="1">
      <alignment horizontal="left" vertical="center" wrapText="1"/>
    </xf>
    <xf numFmtId="0" fontId="9" fillId="5" borderId="18" xfId="0" applyFont="1" applyFill="1" applyBorder="1" applyAlignment="1">
      <alignment horizontal="center" vertical="center" wrapText="1"/>
    </xf>
    <xf numFmtId="0" fontId="9" fillId="5" borderId="19" xfId="0" applyFont="1" applyFill="1" applyBorder="1" applyAlignment="1">
      <alignment horizontal="center" vertical="center" wrapText="1"/>
    </xf>
    <xf numFmtId="0" fontId="9" fillId="5" borderId="20" xfId="0" applyFont="1" applyFill="1" applyBorder="1" applyAlignment="1">
      <alignment horizontal="center" vertical="center" wrapText="1"/>
    </xf>
    <xf numFmtId="0" fontId="17" fillId="11" borderId="16" xfId="0" applyFont="1" applyFill="1" applyBorder="1" applyAlignment="1">
      <alignment horizontal="center" vertical="center" wrapText="1"/>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20" xfId="0" applyFont="1" applyBorder="1" applyAlignment="1">
      <alignment horizontal="center" vertical="center" wrapText="1"/>
    </xf>
    <xf numFmtId="0" fontId="9" fillId="10" borderId="18" xfId="0" applyFont="1" applyFill="1" applyBorder="1" applyAlignment="1">
      <alignment horizontal="center" vertical="center" wrapText="1"/>
    </xf>
    <xf numFmtId="0" fontId="9" fillId="10" borderId="19" xfId="0" applyFont="1" applyFill="1" applyBorder="1" applyAlignment="1">
      <alignment horizontal="center" vertical="center" wrapText="1"/>
    </xf>
    <xf numFmtId="0" fontId="9" fillId="10" borderId="20" xfId="0" applyFont="1" applyFill="1" applyBorder="1" applyAlignment="1">
      <alignment horizontal="center" vertical="center" wrapText="1"/>
    </xf>
    <xf numFmtId="0" fontId="9" fillId="5" borderId="21" xfId="0" applyFont="1" applyFill="1" applyBorder="1" applyAlignment="1">
      <alignment horizontal="center" vertical="center" wrapText="1"/>
    </xf>
    <xf numFmtId="0" fontId="9" fillId="5" borderId="22" xfId="0" applyFont="1" applyFill="1" applyBorder="1" applyAlignment="1">
      <alignment horizontal="center" vertical="center" wrapText="1"/>
    </xf>
    <xf numFmtId="0" fontId="9" fillId="5" borderId="23" xfId="0" applyFont="1" applyFill="1" applyBorder="1" applyAlignment="1">
      <alignment horizontal="center" vertical="center" wrapText="1"/>
    </xf>
    <xf numFmtId="0" fontId="9" fillId="5" borderId="0" xfId="0" applyFont="1" applyFill="1" applyAlignment="1">
      <alignment horizontal="center" vertical="center" wrapText="1"/>
    </xf>
    <xf numFmtId="0" fontId="9" fillId="5" borderId="24" xfId="0" applyFont="1" applyFill="1" applyBorder="1" applyAlignment="1">
      <alignment horizontal="center" vertical="center" wrapText="1"/>
    </xf>
    <xf numFmtId="0" fontId="9" fillId="5" borderId="25" xfId="0" applyFont="1" applyFill="1" applyBorder="1" applyAlignment="1">
      <alignment horizontal="center" vertical="center" wrapText="1"/>
    </xf>
  </cellXfs>
  <cellStyles count="3">
    <cellStyle name="Millares" xfId="1" builtinId="3"/>
    <cellStyle name="Moneda" xfId="2" builtinId="4"/>
    <cellStyle name="Normal" xfId="0" builtinId="0"/>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Gabriela Anariba" id="{EB9D3C8E-CFB2-411B-91FC-1D84352081BB}" userId="S::gabriela.anariba@undp.org::175e8b1b-dc51-4c80-b320-7755b20c896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P9" dT="2026-02-19T19:55:08.31" personId="{EB9D3C8E-CFB2-411B-91FC-1D84352081BB}" id="{12DE1AAE-F86A-44B3-AA96-8496699E1587}">
    <text xml:space="preserve">Auditorias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7FF8B-0ECB-4B04-B84D-1EB41457DEA8}">
  <dimension ref="A1:Z70"/>
  <sheetViews>
    <sheetView tabSelected="1" topLeftCell="B11" zoomScale="59" zoomScaleNormal="59" zoomScaleSheetLayoutView="77" workbookViewId="0">
      <selection activeCell="T72" sqref="T72"/>
    </sheetView>
  </sheetViews>
  <sheetFormatPr baseColWidth="10" defaultColWidth="8.85546875" defaultRowHeight="15" x14ac:dyDescent="0.25"/>
  <cols>
    <col min="1" max="1" width="20.5703125" style="58" customWidth="1"/>
    <col min="2" max="2" width="32.28515625" style="59" customWidth="1"/>
    <col min="3" max="3" width="59.5703125" style="58" customWidth="1"/>
    <col min="4" max="4" width="4.28515625" style="14" bestFit="1" customWidth="1"/>
    <col min="5" max="7" width="4.7109375" style="14" bestFit="1" customWidth="1"/>
    <col min="8" max="8" width="4.28515625" style="14" bestFit="1" customWidth="1"/>
    <col min="9" max="11" width="4.7109375" style="14" bestFit="1" customWidth="1"/>
    <col min="12" max="12" width="20.42578125" style="14" bestFit="1" customWidth="1"/>
    <col min="13" max="13" width="12.140625" style="14" bestFit="1" customWidth="1"/>
    <col min="14" max="14" width="13.140625" style="14" bestFit="1" customWidth="1"/>
    <col min="15" max="15" width="12.7109375" style="14" bestFit="1" customWidth="1"/>
    <col min="16" max="16" width="50.7109375" customWidth="1"/>
    <col min="17" max="17" width="18" style="60" customWidth="1"/>
    <col min="18" max="18" width="19.28515625" style="60" customWidth="1"/>
    <col min="19" max="19" width="19.85546875" style="60" customWidth="1"/>
    <col min="20" max="21" width="18.85546875" style="60" customWidth="1"/>
    <col min="22" max="22" width="24.7109375" style="60" customWidth="1"/>
    <col min="23" max="24" width="33.140625" style="60" customWidth="1"/>
    <col min="25" max="25" width="57.5703125" style="58" customWidth="1"/>
    <col min="26" max="26" width="52" customWidth="1"/>
  </cols>
  <sheetData>
    <row r="1" spans="1:26" s="3" customFormat="1" ht="26.25" x14ac:dyDescent="0.4">
      <c r="A1" s="1" t="s">
        <v>0</v>
      </c>
      <c r="B1" s="2"/>
      <c r="D1" s="4"/>
      <c r="E1" s="4"/>
      <c r="F1" s="4"/>
      <c r="G1" s="4"/>
      <c r="H1" s="4"/>
      <c r="I1" s="4"/>
      <c r="J1" s="4"/>
      <c r="K1" s="4"/>
      <c r="L1" s="4"/>
      <c r="M1" s="4"/>
      <c r="N1" s="4"/>
      <c r="O1" s="4"/>
      <c r="Q1" s="5"/>
      <c r="R1" s="5"/>
      <c r="S1" s="5"/>
      <c r="T1" s="5"/>
      <c r="U1" s="5"/>
      <c r="V1" s="5"/>
      <c r="W1" s="5"/>
      <c r="X1" s="5"/>
      <c r="Y1" s="6"/>
    </row>
    <row r="2" spans="1:26" s="3" customFormat="1" ht="26.25" x14ac:dyDescent="0.4">
      <c r="A2" s="7" t="s">
        <v>1</v>
      </c>
      <c r="B2" s="2"/>
      <c r="D2" s="4"/>
      <c r="E2" s="4"/>
      <c r="F2" s="4"/>
      <c r="G2" s="4"/>
      <c r="H2" s="4"/>
      <c r="I2" s="4"/>
      <c r="J2" s="4"/>
      <c r="K2" s="4"/>
      <c r="L2" s="4"/>
      <c r="M2" s="4"/>
      <c r="N2" s="4"/>
      <c r="O2" s="4"/>
      <c r="Q2" s="5"/>
      <c r="R2" s="5"/>
      <c r="S2" s="5"/>
      <c r="T2" s="5"/>
      <c r="U2" s="5"/>
      <c r="V2" s="5"/>
      <c r="W2" s="5"/>
      <c r="X2" s="5"/>
      <c r="Y2" s="6"/>
    </row>
    <row r="3" spans="1:26" s="3" customFormat="1" ht="26.25" x14ac:dyDescent="0.4">
      <c r="A3" s="7"/>
      <c r="B3" s="2"/>
      <c r="D3" s="4"/>
      <c r="E3" s="4"/>
      <c r="F3" s="4"/>
      <c r="G3" s="4"/>
      <c r="H3" s="4"/>
      <c r="I3" s="4"/>
      <c r="J3" s="4"/>
      <c r="K3" s="4"/>
      <c r="L3" s="4"/>
      <c r="M3" s="4"/>
      <c r="N3" s="4"/>
      <c r="O3" s="4"/>
      <c r="Q3" s="5"/>
      <c r="R3" s="5"/>
      <c r="S3" s="5"/>
      <c r="T3" s="5"/>
      <c r="U3" s="5"/>
      <c r="V3" s="5"/>
      <c r="W3" s="5"/>
      <c r="X3" s="5"/>
      <c r="Y3" s="6"/>
    </row>
    <row r="4" spans="1:26" s="11" customFormat="1" ht="112.15" customHeight="1" x14ac:dyDescent="0.25">
      <c r="A4" s="8" t="s">
        <v>2</v>
      </c>
      <c r="B4" s="8" t="s">
        <v>2</v>
      </c>
      <c r="C4" s="71" t="s">
        <v>3</v>
      </c>
      <c r="D4" s="72"/>
      <c r="E4" s="72"/>
      <c r="F4" s="72"/>
      <c r="G4" s="72"/>
      <c r="H4" s="72"/>
      <c r="I4" s="72"/>
      <c r="J4" s="72"/>
      <c r="K4" s="72"/>
      <c r="L4" s="71" t="s">
        <v>4</v>
      </c>
      <c r="M4" s="73"/>
      <c r="N4" s="73"/>
      <c r="O4" s="73"/>
      <c r="P4" s="74"/>
      <c r="Q4" s="71" t="s">
        <v>5</v>
      </c>
      <c r="R4" s="72"/>
      <c r="S4" s="75"/>
      <c r="T4" s="76" t="s">
        <v>6</v>
      </c>
      <c r="U4" s="76"/>
      <c r="V4" s="76"/>
      <c r="W4" s="8" t="s">
        <v>7</v>
      </c>
      <c r="X4" s="8" t="s">
        <v>8</v>
      </c>
      <c r="Y4" s="9" t="s">
        <v>9</v>
      </c>
      <c r="Z4" s="10" t="s">
        <v>10</v>
      </c>
    </row>
    <row r="5" spans="1:26" ht="45" customHeight="1" x14ac:dyDescent="0.25">
      <c r="A5" s="77" t="s">
        <v>11</v>
      </c>
      <c r="B5" s="79" t="s">
        <v>12</v>
      </c>
      <c r="C5" s="77" t="s">
        <v>13</v>
      </c>
      <c r="D5" s="81" t="s">
        <v>14</v>
      </c>
      <c r="E5" s="82"/>
      <c r="F5" s="82"/>
      <c r="G5" s="83"/>
      <c r="H5" s="81" t="s">
        <v>15</v>
      </c>
      <c r="I5" s="82"/>
      <c r="J5" s="82"/>
      <c r="K5" s="83"/>
      <c r="L5" s="77" t="s">
        <v>16</v>
      </c>
      <c r="M5" s="104" t="s">
        <v>17</v>
      </c>
      <c r="N5" s="104" t="s">
        <v>18</v>
      </c>
      <c r="O5" s="104" t="s">
        <v>19</v>
      </c>
      <c r="P5" s="104" t="s">
        <v>20</v>
      </c>
      <c r="Q5" s="106" t="s">
        <v>21</v>
      </c>
      <c r="R5" s="107"/>
      <c r="S5" s="108"/>
      <c r="T5" s="107" t="s">
        <v>22</v>
      </c>
      <c r="U5" s="107"/>
      <c r="V5" s="108"/>
      <c r="W5" s="84" t="s">
        <v>23</v>
      </c>
      <c r="X5" s="84" t="s">
        <v>24</v>
      </c>
      <c r="Y5" s="86" t="s">
        <v>25</v>
      </c>
      <c r="Z5" s="87" t="s">
        <v>10</v>
      </c>
    </row>
    <row r="6" spans="1:26" s="14" customFormat="1" ht="31.5" x14ac:dyDescent="0.25">
      <c r="A6" s="78"/>
      <c r="B6" s="80"/>
      <c r="C6" s="78"/>
      <c r="D6" s="12" t="s">
        <v>26</v>
      </c>
      <c r="E6" s="12" t="s">
        <v>27</v>
      </c>
      <c r="F6" s="12" t="s">
        <v>28</v>
      </c>
      <c r="G6" s="12" t="s">
        <v>29</v>
      </c>
      <c r="H6" s="12" t="s">
        <v>26</v>
      </c>
      <c r="I6" s="12" t="s">
        <v>27</v>
      </c>
      <c r="J6" s="12" t="s">
        <v>28</v>
      </c>
      <c r="K6" s="12" t="s">
        <v>29</v>
      </c>
      <c r="L6" s="78"/>
      <c r="M6" s="105"/>
      <c r="N6" s="105"/>
      <c r="O6" s="105"/>
      <c r="P6" s="105"/>
      <c r="Q6" s="13" t="s">
        <v>30</v>
      </c>
      <c r="R6" s="13" t="s">
        <v>31</v>
      </c>
      <c r="S6" s="13" t="s">
        <v>32</v>
      </c>
      <c r="T6" s="13" t="s">
        <v>30</v>
      </c>
      <c r="U6" s="13" t="s">
        <v>33</v>
      </c>
      <c r="V6" s="13" t="s">
        <v>32</v>
      </c>
      <c r="W6" s="85"/>
      <c r="X6" s="85"/>
      <c r="Y6" s="86"/>
      <c r="Z6" s="87"/>
    </row>
    <row r="7" spans="1:26" ht="15.75" x14ac:dyDescent="0.25">
      <c r="A7" s="88" t="s">
        <v>34</v>
      </c>
      <c r="B7" s="89"/>
      <c r="C7" s="89"/>
      <c r="D7" s="89"/>
      <c r="E7" s="89"/>
      <c r="F7" s="89"/>
      <c r="G7" s="89"/>
      <c r="H7" s="89"/>
      <c r="I7" s="89"/>
      <c r="J7" s="89"/>
      <c r="K7" s="89"/>
      <c r="L7" s="89"/>
      <c r="M7" s="89"/>
      <c r="N7" s="89"/>
      <c r="O7" s="89"/>
      <c r="P7" s="89"/>
      <c r="Q7" s="89"/>
      <c r="R7" s="89"/>
      <c r="S7" s="89"/>
      <c r="T7" s="89"/>
      <c r="U7" s="89"/>
      <c r="V7" s="89"/>
      <c r="W7" s="90"/>
      <c r="X7" s="15"/>
      <c r="Y7" s="16"/>
      <c r="Z7" s="17"/>
    </row>
    <row r="8" spans="1:26" ht="120.75" customHeight="1" x14ac:dyDescent="0.25">
      <c r="A8" s="91" t="s">
        <v>35</v>
      </c>
      <c r="B8" s="92" t="s">
        <v>36</v>
      </c>
      <c r="C8" s="95" t="s">
        <v>37</v>
      </c>
      <c r="D8" s="98"/>
      <c r="E8" s="101" t="s">
        <v>38</v>
      </c>
      <c r="F8" s="101" t="s">
        <v>38</v>
      </c>
      <c r="G8" s="101" t="s">
        <v>38</v>
      </c>
      <c r="H8" s="98"/>
      <c r="I8" s="98"/>
      <c r="J8" s="98"/>
      <c r="K8" s="98"/>
      <c r="L8" s="119" t="s">
        <v>39</v>
      </c>
      <c r="M8" s="119">
        <v>30000</v>
      </c>
      <c r="N8" s="120" t="s">
        <v>40</v>
      </c>
      <c r="O8" s="18">
        <v>72100</v>
      </c>
      <c r="P8" s="19" t="s">
        <v>41</v>
      </c>
      <c r="Q8" s="20">
        <v>27000</v>
      </c>
      <c r="R8" s="21">
        <v>18000</v>
      </c>
      <c r="S8" s="21">
        <f t="shared" ref="S8:S13" si="0">SUM(Q8:R8)</f>
        <v>45000</v>
      </c>
      <c r="T8" s="22">
        <v>27000</v>
      </c>
      <c r="U8" s="22">
        <v>18000</v>
      </c>
      <c r="V8" s="23">
        <f>SUM(T8:U8)</f>
        <v>45000</v>
      </c>
      <c r="W8" s="24">
        <f>V8-S8</f>
        <v>0</v>
      </c>
      <c r="X8" s="23"/>
      <c r="Y8" s="25" t="s">
        <v>42</v>
      </c>
      <c r="Z8" s="26"/>
    </row>
    <row r="9" spans="1:26" ht="67.900000000000006" customHeight="1" x14ac:dyDescent="0.25">
      <c r="A9" s="91"/>
      <c r="B9" s="93"/>
      <c r="C9" s="96"/>
      <c r="D9" s="99"/>
      <c r="E9" s="102"/>
      <c r="F9" s="102"/>
      <c r="G9" s="102"/>
      <c r="H9" s="99"/>
      <c r="I9" s="99"/>
      <c r="J9" s="99"/>
      <c r="K9" s="99"/>
      <c r="L9" s="119"/>
      <c r="M9" s="119"/>
      <c r="N9" s="119"/>
      <c r="O9" s="18">
        <v>74100</v>
      </c>
      <c r="P9" s="19" t="s">
        <v>43</v>
      </c>
      <c r="Q9" s="20">
        <v>3000</v>
      </c>
      <c r="R9" s="21">
        <v>3000</v>
      </c>
      <c r="S9" s="21">
        <f t="shared" si="0"/>
        <v>6000</v>
      </c>
      <c r="T9" s="23">
        <v>1147.01</v>
      </c>
      <c r="U9" s="23">
        <f>6000-T9</f>
        <v>4852.99</v>
      </c>
      <c r="V9" s="23">
        <f>SUM(T9:U9)</f>
        <v>6000</v>
      </c>
      <c r="W9" s="24">
        <f>V9-S9</f>
        <v>0</v>
      </c>
      <c r="X9" s="23"/>
      <c r="Y9" s="27" t="s">
        <v>44</v>
      </c>
      <c r="Z9" s="26"/>
    </row>
    <row r="10" spans="1:26" ht="67.900000000000006" customHeight="1" x14ac:dyDescent="0.25">
      <c r="A10" s="91"/>
      <c r="B10" s="93"/>
      <c r="C10" s="97"/>
      <c r="D10" s="100"/>
      <c r="E10" s="103"/>
      <c r="F10" s="103"/>
      <c r="G10" s="103"/>
      <c r="H10" s="100"/>
      <c r="I10" s="100"/>
      <c r="J10" s="100"/>
      <c r="K10" s="100"/>
      <c r="L10" s="119"/>
      <c r="M10" s="119"/>
      <c r="N10" s="119"/>
      <c r="O10" s="18">
        <v>75100</v>
      </c>
      <c r="P10" s="19" t="s">
        <v>45</v>
      </c>
      <c r="Q10" s="21">
        <f>(Q8+Q9)*0.07</f>
        <v>2100</v>
      </c>
      <c r="R10" s="21">
        <f>(R8+R9)*0.07</f>
        <v>1470.0000000000002</v>
      </c>
      <c r="S10" s="21">
        <f>(S8+S9)*0.07</f>
        <v>3570.0000000000005</v>
      </c>
      <c r="T10" s="23">
        <f>(T8+T9)*0.07</f>
        <v>1970.2907</v>
      </c>
      <c r="U10" s="23">
        <f t="shared" ref="U10" si="1">(U8+U9)*0.07</f>
        <v>1599.7093</v>
      </c>
      <c r="V10" s="21">
        <f>(V8+V9)*0.07</f>
        <v>3570.0000000000005</v>
      </c>
      <c r="W10" s="24"/>
      <c r="X10" s="23"/>
      <c r="Y10" s="27"/>
      <c r="Z10" s="26"/>
    </row>
    <row r="11" spans="1:26" ht="120.75" customHeight="1" x14ac:dyDescent="0.25">
      <c r="A11" s="91"/>
      <c r="B11" s="93"/>
      <c r="C11" s="95" t="s">
        <v>46</v>
      </c>
      <c r="D11" s="121"/>
      <c r="E11" s="121"/>
      <c r="F11" s="101" t="s">
        <v>38</v>
      </c>
      <c r="G11" s="101" t="s">
        <v>38</v>
      </c>
      <c r="H11" s="101" t="s">
        <v>38</v>
      </c>
      <c r="I11" s="101" t="s">
        <v>38</v>
      </c>
      <c r="J11" s="101" t="s">
        <v>38</v>
      </c>
      <c r="K11" s="101" t="s">
        <v>38</v>
      </c>
      <c r="L11" s="119"/>
      <c r="M11" s="119"/>
      <c r="N11" s="119"/>
      <c r="O11" s="18">
        <v>72100</v>
      </c>
      <c r="P11" s="19" t="s">
        <v>41</v>
      </c>
      <c r="Q11" s="20">
        <v>83268</v>
      </c>
      <c r="R11" s="21">
        <v>55512</v>
      </c>
      <c r="S11" s="21">
        <f t="shared" si="0"/>
        <v>138780</v>
      </c>
      <c r="T11" s="22">
        <v>83268</v>
      </c>
      <c r="U11" s="22">
        <v>55512</v>
      </c>
      <c r="V11" s="23">
        <f>SUM(T11:U11)</f>
        <v>138780</v>
      </c>
      <c r="W11" s="24">
        <f t="shared" ref="W11:W12" si="2">V11-S11</f>
        <v>0</v>
      </c>
      <c r="X11" s="23"/>
      <c r="Y11" s="27" t="s">
        <v>47</v>
      </c>
      <c r="Z11" s="26"/>
    </row>
    <row r="12" spans="1:26" ht="67.900000000000006" customHeight="1" x14ac:dyDescent="0.25">
      <c r="A12" s="91"/>
      <c r="B12" s="93"/>
      <c r="C12" s="96"/>
      <c r="D12" s="122"/>
      <c r="E12" s="122"/>
      <c r="F12" s="102"/>
      <c r="G12" s="102" t="s">
        <v>38</v>
      </c>
      <c r="H12" s="102" t="s">
        <v>38</v>
      </c>
      <c r="I12" s="102" t="s">
        <v>38</v>
      </c>
      <c r="J12" s="102" t="s">
        <v>38</v>
      </c>
      <c r="K12" s="102" t="s">
        <v>38</v>
      </c>
      <c r="L12" s="119"/>
      <c r="M12" s="119"/>
      <c r="N12" s="119"/>
      <c r="O12" s="18">
        <v>71600</v>
      </c>
      <c r="P12" s="19" t="s">
        <v>48</v>
      </c>
      <c r="Q12" s="20">
        <v>2500</v>
      </c>
      <c r="R12" s="21">
        <v>2500</v>
      </c>
      <c r="S12" s="21">
        <f t="shared" si="0"/>
        <v>5000</v>
      </c>
      <c r="T12" s="23">
        <v>2500</v>
      </c>
      <c r="U12" s="23">
        <v>2500</v>
      </c>
      <c r="V12" s="23">
        <f>SUM(T12:U12)</f>
        <v>5000</v>
      </c>
      <c r="W12" s="24">
        <f t="shared" si="2"/>
        <v>0</v>
      </c>
      <c r="X12" s="23"/>
      <c r="Y12" s="27" t="s">
        <v>49</v>
      </c>
      <c r="Z12" s="26"/>
    </row>
    <row r="13" spans="1:26" ht="15.75" x14ac:dyDescent="0.25">
      <c r="A13" s="91"/>
      <c r="B13" s="93"/>
      <c r="C13" s="96"/>
      <c r="D13" s="122"/>
      <c r="E13" s="122"/>
      <c r="F13" s="102"/>
      <c r="G13" s="102" t="s">
        <v>38</v>
      </c>
      <c r="H13" s="102" t="s">
        <v>38</v>
      </c>
      <c r="I13" s="102" t="s">
        <v>38</v>
      </c>
      <c r="J13" s="102" t="s">
        <v>38</v>
      </c>
      <c r="K13" s="102" t="s">
        <v>38</v>
      </c>
      <c r="L13" s="119"/>
      <c r="M13" s="119"/>
      <c r="N13" s="119"/>
      <c r="O13" s="18">
        <v>71400</v>
      </c>
      <c r="P13" s="19" t="s">
        <v>50</v>
      </c>
      <c r="Q13" s="20">
        <v>1768.33</v>
      </c>
      <c r="R13" s="21">
        <v>1768.33</v>
      </c>
      <c r="S13" s="21">
        <f t="shared" si="0"/>
        <v>3536.66</v>
      </c>
      <c r="T13" s="22">
        <v>1768.33</v>
      </c>
      <c r="U13" s="22">
        <v>1768.33</v>
      </c>
      <c r="V13" s="23">
        <f t="shared" ref="V13" si="3">SUM(T13:U13)</f>
        <v>3536.66</v>
      </c>
      <c r="W13" s="24">
        <f>V13-S13</f>
        <v>0</v>
      </c>
      <c r="X13" s="23"/>
      <c r="Y13" s="16" t="s">
        <v>51</v>
      </c>
      <c r="Z13" s="26"/>
    </row>
    <row r="14" spans="1:26" ht="15.75" x14ac:dyDescent="0.25">
      <c r="A14" s="91"/>
      <c r="B14" s="94"/>
      <c r="C14" s="97"/>
      <c r="D14" s="123"/>
      <c r="E14" s="123"/>
      <c r="F14" s="103"/>
      <c r="G14" s="103"/>
      <c r="H14" s="103"/>
      <c r="I14" s="103"/>
      <c r="J14" s="103"/>
      <c r="K14" s="103"/>
      <c r="L14" s="18"/>
      <c r="M14" s="18"/>
      <c r="N14" s="18"/>
      <c r="O14" s="18">
        <v>75100</v>
      </c>
      <c r="P14" s="19" t="s">
        <v>45</v>
      </c>
      <c r="Q14" s="21">
        <f>(Q11+Q12+Q13)*0.07</f>
        <v>6127.5431000000008</v>
      </c>
      <c r="R14" s="21">
        <f>(R11+R12+R13)*0.07</f>
        <v>4184.6231000000007</v>
      </c>
      <c r="S14" s="21">
        <f>(S11+S12+S13)*0.07</f>
        <v>10312.166200000001</v>
      </c>
      <c r="T14" s="23">
        <f>(T11+T12+T13)*0.07</f>
        <v>6127.5431000000008</v>
      </c>
      <c r="U14" s="23">
        <f t="shared" ref="U14" si="4">(U11+U12+U13)*0.07</f>
        <v>4184.6231000000007</v>
      </c>
      <c r="V14" s="21">
        <f>(V11+V12+V13)*0.07</f>
        <v>10312.166200000001</v>
      </c>
      <c r="W14" s="24"/>
      <c r="X14" s="23"/>
      <c r="Y14" s="16"/>
      <c r="Z14" s="26"/>
    </row>
    <row r="15" spans="1:26" ht="15.75" x14ac:dyDescent="0.25">
      <c r="A15" s="91"/>
      <c r="B15" s="109" t="s">
        <v>52</v>
      </c>
      <c r="C15" s="109"/>
      <c r="D15" s="109"/>
      <c r="E15" s="109"/>
      <c r="F15" s="109"/>
      <c r="G15" s="109"/>
      <c r="H15" s="109"/>
      <c r="I15" s="109"/>
      <c r="J15" s="109"/>
      <c r="K15" s="109"/>
      <c r="L15" s="109"/>
      <c r="M15" s="109"/>
      <c r="N15" s="109"/>
      <c r="O15" s="109"/>
      <c r="P15" s="109"/>
      <c r="Q15" s="28">
        <f t="shared" ref="Q15:S15" si="5">SUM(Q8:Q14)</f>
        <v>125763.8731</v>
      </c>
      <c r="R15" s="28">
        <f t="shared" si="5"/>
        <v>86434.953099999999</v>
      </c>
      <c r="S15" s="28">
        <f t="shared" si="5"/>
        <v>212198.82620000001</v>
      </c>
      <c r="T15" s="28">
        <f>SUM(T8:T14)</f>
        <v>123781.17379999999</v>
      </c>
      <c r="U15" s="28">
        <f>SUM(U8:U14)</f>
        <v>88417.652399999992</v>
      </c>
      <c r="V15" s="28">
        <f>SUM(V8:V14)</f>
        <v>212198.82620000001</v>
      </c>
      <c r="W15" s="28">
        <f>SUM(W8:W13)</f>
        <v>0</v>
      </c>
      <c r="X15" s="29"/>
      <c r="Y15" s="27"/>
      <c r="Z15" s="26"/>
    </row>
    <row r="16" spans="1:26" ht="15.75" x14ac:dyDescent="0.25">
      <c r="A16" s="110" t="s">
        <v>53</v>
      </c>
      <c r="B16" s="111"/>
      <c r="C16" s="111"/>
      <c r="D16" s="111"/>
      <c r="E16" s="111"/>
      <c r="F16" s="111"/>
      <c r="G16" s="111"/>
      <c r="H16" s="111"/>
      <c r="I16" s="111"/>
      <c r="J16" s="111"/>
      <c r="K16" s="111"/>
      <c r="L16" s="111"/>
      <c r="M16" s="111"/>
      <c r="N16" s="111"/>
      <c r="O16" s="111"/>
      <c r="P16" s="112"/>
      <c r="Q16" s="30">
        <f t="shared" ref="Q16:W16" si="6">Q15</f>
        <v>125763.8731</v>
      </c>
      <c r="R16" s="30">
        <f t="shared" si="6"/>
        <v>86434.953099999999</v>
      </c>
      <c r="S16" s="31">
        <f t="shared" si="6"/>
        <v>212198.82620000001</v>
      </c>
      <c r="T16" s="30">
        <f t="shared" si="6"/>
        <v>123781.17379999999</v>
      </c>
      <c r="U16" s="31">
        <f t="shared" si="6"/>
        <v>88417.652399999992</v>
      </c>
      <c r="V16" s="31">
        <f>V15</f>
        <v>212198.82620000001</v>
      </c>
      <c r="W16" s="31">
        <f t="shared" si="6"/>
        <v>0</v>
      </c>
      <c r="X16" s="113"/>
      <c r="Y16" s="114"/>
      <c r="Z16" s="115"/>
    </row>
    <row r="17" spans="1:26" ht="15.75" x14ac:dyDescent="0.25">
      <c r="A17" s="116" t="s">
        <v>54</v>
      </c>
      <c r="B17" s="117"/>
      <c r="C17" s="117"/>
      <c r="D17" s="117"/>
      <c r="E17" s="117"/>
      <c r="F17" s="117"/>
      <c r="G17" s="117"/>
      <c r="H17" s="117"/>
      <c r="I17" s="117"/>
      <c r="J17" s="117"/>
      <c r="K17" s="117"/>
      <c r="L17" s="117"/>
      <c r="M17" s="117"/>
      <c r="N17" s="117"/>
      <c r="O17" s="117"/>
      <c r="P17" s="117"/>
      <c r="Q17" s="117"/>
      <c r="R17" s="117"/>
      <c r="S17" s="117"/>
      <c r="T17" s="117"/>
      <c r="U17" s="117"/>
      <c r="V17" s="117"/>
      <c r="W17" s="118"/>
      <c r="X17" s="32"/>
      <c r="Y17" s="27"/>
      <c r="Z17" s="26"/>
    </row>
    <row r="18" spans="1:26" ht="37.15" customHeight="1" x14ac:dyDescent="0.25">
      <c r="A18" s="128" t="s">
        <v>55</v>
      </c>
      <c r="B18" s="129" t="s">
        <v>56</v>
      </c>
      <c r="C18" s="132" t="s">
        <v>57</v>
      </c>
      <c r="D18" s="124"/>
      <c r="E18" s="126" t="s">
        <v>38</v>
      </c>
      <c r="F18" s="124"/>
      <c r="G18" s="124"/>
      <c r="H18" s="124"/>
      <c r="I18" s="124"/>
      <c r="J18" s="124"/>
      <c r="K18" s="124"/>
      <c r="L18" s="119" t="s">
        <v>39</v>
      </c>
      <c r="M18" s="119">
        <v>30000</v>
      </c>
      <c r="N18" s="119" t="s">
        <v>40</v>
      </c>
      <c r="O18" s="18">
        <v>72100</v>
      </c>
      <c r="P18" s="19" t="s">
        <v>58</v>
      </c>
      <c r="Q18" s="21">
        <v>10000</v>
      </c>
      <c r="R18" s="21"/>
      <c r="S18" s="21">
        <f t="shared" ref="S18:S32" si="7">SUM(Q18:R18)</f>
        <v>10000</v>
      </c>
      <c r="T18" s="22">
        <v>10000</v>
      </c>
      <c r="U18" s="22"/>
      <c r="V18" s="23">
        <f t="shared" ref="V18:V27" si="8">SUM(T18:U18)</f>
        <v>10000</v>
      </c>
      <c r="W18" s="24">
        <f>V18-S18</f>
        <v>0</v>
      </c>
      <c r="X18" s="23"/>
      <c r="Y18" s="33" t="s">
        <v>59</v>
      </c>
      <c r="Z18" s="26"/>
    </row>
    <row r="19" spans="1:26" ht="37.15" customHeight="1" x14ac:dyDescent="0.25">
      <c r="A19" s="128"/>
      <c r="B19" s="130"/>
      <c r="C19" s="133"/>
      <c r="D19" s="125"/>
      <c r="E19" s="127"/>
      <c r="F19" s="125"/>
      <c r="G19" s="125"/>
      <c r="H19" s="125"/>
      <c r="I19" s="125"/>
      <c r="J19" s="125"/>
      <c r="K19" s="125"/>
      <c r="L19" s="119"/>
      <c r="M19" s="119"/>
      <c r="N19" s="119"/>
      <c r="O19" s="18">
        <v>75100</v>
      </c>
      <c r="P19" s="19" t="s">
        <v>45</v>
      </c>
      <c r="Q19" s="21">
        <f>Q18*0.07</f>
        <v>700.00000000000011</v>
      </c>
      <c r="R19" s="21"/>
      <c r="S19" s="21">
        <f t="shared" si="7"/>
        <v>700.00000000000011</v>
      </c>
      <c r="T19" s="22">
        <f>T18*0.07</f>
        <v>700.00000000000011</v>
      </c>
      <c r="U19" s="22"/>
      <c r="V19" s="23">
        <f t="shared" si="8"/>
        <v>700.00000000000011</v>
      </c>
      <c r="W19" s="24">
        <f>V19-S19</f>
        <v>0</v>
      </c>
      <c r="X19" s="23"/>
      <c r="Y19" s="33"/>
      <c r="Z19" s="26"/>
    </row>
    <row r="20" spans="1:26" ht="47.25" x14ac:dyDescent="0.25">
      <c r="A20" s="128"/>
      <c r="B20" s="130"/>
      <c r="C20" s="132" t="s">
        <v>60</v>
      </c>
      <c r="D20" s="121"/>
      <c r="E20" s="121"/>
      <c r="F20" s="126" t="s">
        <v>38</v>
      </c>
      <c r="G20" s="126" t="s">
        <v>38</v>
      </c>
      <c r="H20" s="126" t="s">
        <v>38</v>
      </c>
      <c r="I20" s="121"/>
      <c r="J20" s="121"/>
      <c r="K20" s="121"/>
      <c r="L20" s="119"/>
      <c r="M20" s="119"/>
      <c r="N20" s="119"/>
      <c r="O20" s="18">
        <v>72100</v>
      </c>
      <c r="P20" s="19" t="s">
        <v>58</v>
      </c>
      <c r="Q20" s="21">
        <v>16000</v>
      </c>
      <c r="R20" s="21">
        <v>9000</v>
      </c>
      <c r="S20" s="21">
        <f t="shared" si="7"/>
        <v>25000</v>
      </c>
      <c r="T20" s="22">
        <v>17000</v>
      </c>
      <c r="U20" s="22">
        <v>8000</v>
      </c>
      <c r="V20" s="23">
        <f t="shared" si="8"/>
        <v>25000</v>
      </c>
      <c r="W20" s="24">
        <f>V20-S20</f>
        <v>0</v>
      </c>
      <c r="X20" s="23"/>
      <c r="Y20" s="27" t="s">
        <v>61</v>
      </c>
      <c r="Z20" s="26"/>
    </row>
    <row r="21" spans="1:26" ht="15.75" x14ac:dyDescent="0.25">
      <c r="A21" s="128"/>
      <c r="B21" s="130"/>
      <c r="C21" s="133"/>
      <c r="D21" s="123"/>
      <c r="E21" s="123"/>
      <c r="F21" s="127"/>
      <c r="G21" s="127"/>
      <c r="H21" s="127"/>
      <c r="I21" s="123"/>
      <c r="J21" s="123"/>
      <c r="K21" s="123"/>
      <c r="L21" s="119"/>
      <c r="M21" s="119"/>
      <c r="N21" s="119"/>
      <c r="O21" s="18">
        <v>75100</v>
      </c>
      <c r="P21" s="19" t="s">
        <v>45</v>
      </c>
      <c r="Q21" s="21">
        <v>1120</v>
      </c>
      <c r="R21" s="21">
        <v>630</v>
      </c>
      <c r="S21" s="21">
        <f t="shared" si="7"/>
        <v>1750</v>
      </c>
      <c r="T21" s="22">
        <f>T20*0.07</f>
        <v>1190</v>
      </c>
      <c r="U21" s="22">
        <f>U20*0.07</f>
        <v>560</v>
      </c>
      <c r="V21" s="23">
        <f t="shared" si="8"/>
        <v>1750</v>
      </c>
      <c r="W21" s="24">
        <f>V21-S21</f>
        <v>0</v>
      </c>
      <c r="X21" s="23"/>
      <c r="Y21" s="27"/>
      <c r="Z21" s="26"/>
    </row>
    <row r="22" spans="1:26" ht="44.45" customHeight="1" x14ac:dyDescent="0.25">
      <c r="A22" s="128"/>
      <c r="B22" s="130"/>
      <c r="C22" s="132" t="s">
        <v>62</v>
      </c>
      <c r="D22" s="121"/>
      <c r="E22" s="126" t="s">
        <v>38</v>
      </c>
      <c r="F22" s="121"/>
      <c r="G22" s="126" t="s">
        <v>38</v>
      </c>
      <c r="H22" s="126" t="s">
        <v>38</v>
      </c>
      <c r="I22" s="121"/>
      <c r="J22" s="121"/>
      <c r="K22" s="121"/>
      <c r="L22" s="119"/>
      <c r="M22" s="119"/>
      <c r="N22" s="119"/>
      <c r="O22" s="18">
        <v>72100</v>
      </c>
      <c r="P22" s="19" t="s">
        <v>58</v>
      </c>
      <c r="Q22" s="21">
        <v>16140</v>
      </c>
      <c r="R22" s="21">
        <v>16140</v>
      </c>
      <c r="S22" s="21">
        <f t="shared" si="7"/>
        <v>32280</v>
      </c>
      <c r="T22" s="22">
        <v>32280</v>
      </c>
      <c r="U22" s="22"/>
      <c r="V22" s="23">
        <f t="shared" si="8"/>
        <v>32280</v>
      </c>
      <c r="W22" s="24">
        <f>V22-S22</f>
        <v>0</v>
      </c>
      <c r="X22" s="23"/>
      <c r="Y22" s="27" t="s">
        <v>61</v>
      </c>
      <c r="Z22" s="26"/>
    </row>
    <row r="23" spans="1:26" ht="44.45" customHeight="1" x14ac:dyDescent="0.25">
      <c r="A23" s="128"/>
      <c r="B23" s="130"/>
      <c r="C23" s="133"/>
      <c r="D23" s="123"/>
      <c r="E23" s="127"/>
      <c r="F23" s="123"/>
      <c r="G23" s="127"/>
      <c r="H23" s="127"/>
      <c r="I23" s="123"/>
      <c r="J23" s="123"/>
      <c r="K23" s="123"/>
      <c r="L23" s="119"/>
      <c r="M23" s="119"/>
      <c r="N23" s="119"/>
      <c r="O23" s="18">
        <v>75100</v>
      </c>
      <c r="P23" s="19" t="s">
        <v>45</v>
      </c>
      <c r="Q23" s="21">
        <v>1129.8</v>
      </c>
      <c r="R23" s="21">
        <v>1129.8</v>
      </c>
      <c r="S23" s="21">
        <f t="shared" si="7"/>
        <v>2259.6</v>
      </c>
      <c r="T23" s="22">
        <f>T22*0.07</f>
        <v>2259.6000000000004</v>
      </c>
      <c r="U23" s="22"/>
      <c r="V23" s="23">
        <f t="shared" si="8"/>
        <v>2259.6000000000004</v>
      </c>
      <c r="W23" s="24"/>
      <c r="X23" s="23"/>
      <c r="Y23" s="27"/>
      <c r="Z23" s="26"/>
    </row>
    <row r="24" spans="1:26" ht="44.45" customHeight="1" x14ac:dyDescent="0.25">
      <c r="A24" s="128"/>
      <c r="B24" s="130"/>
      <c r="C24" s="132" t="s">
        <v>63</v>
      </c>
      <c r="D24" s="26"/>
      <c r="E24" s="34" t="s">
        <v>38</v>
      </c>
      <c r="F24" s="26"/>
      <c r="G24" s="26"/>
      <c r="H24" s="35" t="s">
        <v>38</v>
      </c>
      <c r="I24" s="26"/>
      <c r="J24" s="26"/>
      <c r="K24" s="26"/>
      <c r="L24" s="119"/>
      <c r="M24" s="119"/>
      <c r="N24" s="119"/>
      <c r="O24" s="18">
        <v>72100</v>
      </c>
      <c r="P24" s="19" t="s">
        <v>58</v>
      </c>
      <c r="Q24" s="21">
        <v>12500</v>
      </c>
      <c r="R24" s="21">
        <v>12500</v>
      </c>
      <c r="S24" s="21">
        <f t="shared" si="7"/>
        <v>25000</v>
      </c>
      <c r="T24" s="22">
        <v>14800</v>
      </c>
      <c r="U24" s="22">
        <v>10200</v>
      </c>
      <c r="V24" s="23">
        <f t="shared" si="8"/>
        <v>25000</v>
      </c>
      <c r="W24" s="24">
        <f t="shared" ref="W24:W30" si="9">V24-S24</f>
        <v>0</v>
      </c>
      <c r="X24" s="23"/>
      <c r="Y24" s="27" t="s">
        <v>61</v>
      </c>
      <c r="Z24" s="26"/>
    </row>
    <row r="25" spans="1:26" ht="44.45" customHeight="1" x14ac:dyDescent="0.25">
      <c r="A25" s="128"/>
      <c r="B25" s="130"/>
      <c r="C25" s="134"/>
      <c r="D25" s="26"/>
      <c r="E25" s="34" t="s">
        <v>38</v>
      </c>
      <c r="F25" s="26"/>
      <c r="G25" s="36"/>
      <c r="H25" s="35" t="s">
        <v>38</v>
      </c>
      <c r="I25" s="26"/>
      <c r="J25" s="26"/>
      <c r="K25" s="26"/>
      <c r="L25" s="119"/>
      <c r="M25" s="119"/>
      <c r="N25" s="119"/>
      <c r="O25" s="18">
        <v>71600</v>
      </c>
      <c r="P25" s="19" t="s">
        <v>48</v>
      </c>
      <c r="Q25" s="21">
        <v>2500</v>
      </c>
      <c r="R25" s="21">
        <v>2500</v>
      </c>
      <c r="S25" s="21">
        <f t="shared" si="7"/>
        <v>5000</v>
      </c>
      <c r="T25" s="22">
        <v>2500</v>
      </c>
      <c r="U25" s="22">
        <v>2500</v>
      </c>
      <c r="V25" s="23">
        <f t="shared" si="8"/>
        <v>5000</v>
      </c>
      <c r="W25" s="24">
        <f t="shared" si="9"/>
        <v>0</v>
      </c>
      <c r="X25" s="23"/>
      <c r="Y25" s="27" t="s">
        <v>49</v>
      </c>
      <c r="Z25" s="26"/>
    </row>
    <row r="26" spans="1:26" ht="44.45" customHeight="1" x14ac:dyDescent="0.25">
      <c r="A26" s="128"/>
      <c r="B26" s="130"/>
      <c r="C26" s="134"/>
      <c r="D26" s="26"/>
      <c r="E26" s="34" t="s">
        <v>38</v>
      </c>
      <c r="F26" s="26"/>
      <c r="G26" s="26"/>
      <c r="H26" s="35" t="s">
        <v>38</v>
      </c>
      <c r="I26" s="26"/>
      <c r="J26" s="26"/>
      <c r="K26" s="26"/>
      <c r="L26" s="119"/>
      <c r="M26" s="119"/>
      <c r="N26" s="119"/>
      <c r="O26" s="18">
        <v>74100</v>
      </c>
      <c r="P26" s="19" t="s">
        <v>64</v>
      </c>
      <c r="Q26" s="21">
        <v>3000</v>
      </c>
      <c r="R26" s="21">
        <v>3000</v>
      </c>
      <c r="S26" s="21">
        <f t="shared" si="7"/>
        <v>6000</v>
      </c>
      <c r="T26" s="22">
        <v>1147.01</v>
      </c>
      <c r="U26" s="22">
        <f>S26-T26</f>
        <v>4852.99</v>
      </c>
      <c r="V26" s="23">
        <f t="shared" si="8"/>
        <v>6000</v>
      </c>
      <c r="W26" s="24">
        <f t="shared" si="9"/>
        <v>0</v>
      </c>
      <c r="X26" s="23"/>
      <c r="Y26" s="27" t="s">
        <v>44</v>
      </c>
      <c r="Z26" s="26"/>
    </row>
    <row r="27" spans="1:26" ht="70.900000000000006" customHeight="1" x14ac:dyDescent="0.25">
      <c r="A27" s="128"/>
      <c r="B27" s="130"/>
      <c r="C27" s="134"/>
      <c r="D27" s="121"/>
      <c r="E27" s="126" t="s">
        <v>38</v>
      </c>
      <c r="F27" s="121"/>
      <c r="G27" s="121"/>
      <c r="H27" s="126" t="s">
        <v>38</v>
      </c>
      <c r="I27" s="121"/>
      <c r="J27" s="121"/>
      <c r="K27" s="121"/>
      <c r="L27" s="119"/>
      <c r="M27" s="119"/>
      <c r="N27" s="119"/>
      <c r="O27" s="18">
        <v>71400</v>
      </c>
      <c r="P27" s="19" t="s">
        <v>50</v>
      </c>
      <c r="Q27" s="21">
        <v>1768.33</v>
      </c>
      <c r="R27" s="21">
        <v>1768.34</v>
      </c>
      <c r="S27" s="21">
        <f t="shared" si="7"/>
        <v>3536.67</v>
      </c>
      <c r="T27" s="22">
        <v>1768.33</v>
      </c>
      <c r="U27" s="22">
        <v>1768.34</v>
      </c>
      <c r="V27" s="23">
        <f t="shared" si="8"/>
        <v>3536.67</v>
      </c>
      <c r="W27" s="24">
        <f t="shared" si="9"/>
        <v>0</v>
      </c>
      <c r="X27" s="23"/>
      <c r="Y27" s="27" t="s">
        <v>51</v>
      </c>
      <c r="Z27" s="26"/>
    </row>
    <row r="28" spans="1:26" ht="70.900000000000006" customHeight="1" x14ac:dyDescent="0.25">
      <c r="A28" s="128"/>
      <c r="B28" s="130"/>
      <c r="C28" s="133"/>
      <c r="D28" s="123"/>
      <c r="E28" s="127"/>
      <c r="F28" s="123"/>
      <c r="G28" s="123"/>
      <c r="H28" s="127"/>
      <c r="I28" s="123"/>
      <c r="J28" s="123"/>
      <c r="K28" s="123"/>
      <c r="L28" s="119"/>
      <c r="M28" s="119"/>
      <c r="N28" s="119"/>
      <c r="O28" s="18">
        <v>75100</v>
      </c>
      <c r="P28" s="19" t="s">
        <v>45</v>
      </c>
      <c r="Q28" s="21">
        <v>1383.78</v>
      </c>
      <c r="R28" s="21">
        <v>1383.79</v>
      </c>
      <c r="S28" s="21">
        <f t="shared" si="7"/>
        <v>2767.5699999999997</v>
      </c>
      <c r="T28" s="22">
        <f>SUM(T24:T27)*0.07</f>
        <v>1415.0737999999999</v>
      </c>
      <c r="U28" s="22">
        <f>S28-T28</f>
        <v>1352.4961999999998</v>
      </c>
      <c r="V28" s="23">
        <f t="shared" ref="V28:V32" si="10">SUM(T28:U28)</f>
        <v>2767.5699999999997</v>
      </c>
      <c r="W28" s="24">
        <f t="shared" si="9"/>
        <v>0</v>
      </c>
      <c r="X28" s="23"/>
      <c r="Y28" s="37"/>
      <c r="Z28" s="26"/>
    </row>
    <row r="29" spans="1:26" ht="130.5" customHeight="1" x14ac:dyDescent="0.25">
      <c r="A29" s="128"/>
      <c r="B29" s="130"/>
      <c r="C29" s="132" t="s">
        <v>65</v>
      </c>
      <c r="D29" s="121"/>
      <c r="E29" s="121"/>
      <c r="F29" s="121"/>
      <c r="G29" s="121"/>
      <c r="H29" s="135" t="s">
        <v>38</v>
      </c>
      <c r="I29" s="121"/>
      <c r="J29" s="121"/>
      <c r="K29" s="121"/>
      <c r="L29" s="119"/>
      <c r="M29" s="119"/>
      <c r="N29" s="119"/>
      <c r="O29" s="18">
        <v>72100</v>
      </c>
      <c r="P29" s="19" t="s">
        <v>58</v>
      </c>
      <c r="Q29" s="21"/>
      <c r="R29" s="21">
        <v>30000</v>
      </c>
      <c r="S29" s="21">
        <f t="shared" si="7"/>
        <v>30000</v>
      </c>
      <c r="T29" s="22">
        <v>17000</v>
      </c>
      <c r="U29" s="22">
        <v>13000</v>
      </c>
      <c r="V29" s="23">
        <f>SUM(T29:U29)</f>
        <v>30000</v>
      </c>
      <c r="W29" s="24">
        <f t="shared" si="9"/>
        <v>0</v>
      </c>
      <c r="X29" s="23"/>
      <c r="Y29" s="33" t="s">
        <v>66</v>
      </c>
      <c r="Z29" s="26"/>
    </row>
    <row r="30" spans="1:26" ht="130.5" customHeight="1" x14ac:dyDescent="0.25">
      <c r="A30" s="128"/>
      <c r="B30" s="130"/>
      <c r="C30" s="133"/>
      <c r="D30" s="123"/>
      <c r="E30" s="123"/>
      <c r="F30" s="123"/>
      <c r="G30" s="123"/>
      <c r="H30" s="136"/>
      <c r="I30" s="123"/>
      <c r="J30" s="123"/>
      <c r="K30" s="123"/>
      <c r="L30" s="119"/>
      <c r="M30" s="119"/>
      <c r="N30" s="119"/>
      <c r="O30" s="18">
        <v>75100</v>
      </c>
      <c r="P30" s="19" t="s">
        <v>45</v>
      </c>
      <c r="Q30" s="21"/>
      <c r="R30" s="21">
        <v>2100</v>
      </c>
      <c r="S30" s="21">
        <f t="shared" si="7"/>
        <v>2100</v>
      </c>
      <c r="T30" s="22">
        <f>T29*0.07</f>
        <v>1190</v>
      </c>
      <c r="U30" s="22">
        <f>U29*0.07</f>
        <v>910.00000000000011</v>
      </c>
      <c r="V30" s="23">
        <f>SUM(T30:U30)</f>
        <v>2100</v>
      </c>
      <c r="W30" s="24">
        <f t="shared" si="9"/>
        <v>0</v>
      </c>
      <c r="X30" s="23"/>
      <c r="Y30" s="33"/>
      <c r="Z30" s="26"/>
    </row>
    <row r="31" spans="1:26" ht="41.45" customHeight="1" x14ac:dyDescent="0.25">
      <c r="A31" s="128"/>
      <c r="B31" s="130"/>
      <c r="C31" s="132" t="s">
        <v>67</v>
      </c>
      <c r="D31" s="121"/>
      <c r="E31" s="121"/>
      <c r="F31" s="135" t="s">
        <v>38</v>
      </c>
      <c r="G31" s="121"/>
      <c r="H31" s="135" t="s">
        <v>38</v>
      </c>
      <c r="I31" s="121"/>
      <c r="J31" s="135" t="s">
        <v>38</v>
      </c>
      <c r="K31" s="121"/>
      <c r="L31" s="119"/>
      <c r="M31" s="119"/>
      <c r="N31" s="119"/>
      <c r="O31" s="18">
        <v>72100</v>
      </c>
      <c r="P31" s="19" t="s">
        <v>58</v>
      </c>
      <c r="Q31" s="21">
        <v>18000</v>
      </c>
      <c r="R31" s="21">
        <v>7000</v>
      </c>
      <c r="S31" s="21">
        <f t="shared" si="7"/>
        <v>25000</v>
      </c>
      <c r="T31" s="22">
        <v>17000</v>
      </c>
      <c r="U31" s="22">
        <v>8000</v>
      </c>
      <c r="V31" s="23">
        <f>SUM(T31:U31)</f>
        <v>25000</v>
      </c>
      <c r="W31" s="24">
        <f>V31-S31</f>
        <v>0</v>
      </c>
      <c r="X31" s="23"/>
      <c r="Y31" s="27" t="s">
        <v>68</v>
      </c>
      <c r="Z31" s="26"/>
    </row>
    <row r="32" spans="1:26" ht="41.45" customHeight="1" x14ac:dyDescent="0.25">
      <c r="A32" s="128"/>
      <c r="B32" s="131"/>
      <c r="C32" s="133"/>
      <c r="D32" s="123"/>
      <c r="E32" s="123"/>
      <c r="F32" s="136"/>
      <c r="G32" s="123"/>
      <c r="H32" s="136"/>
      <c r="I32" s="123"/>
      <c r="J32" s="136"/>
      <c r="K32" s="123"/>
      <c r="L32" s="18"/>
      <c r="M32" s="18"/>
      <c r="N32" s="18"/>
      <c r="O32" s="18">
        <v>75100</v>
      </c>
      <c r="P32" s="19" t="s">
        <v>45</v>
      </c>
      <c r="Q32" s="21">
        <v>1260</v>
      </c>
      <c r="R32" s="21">
        <v>490</v>
      </c>
      <c r="S32" s="21">
        <f t="shared" si="7"/>
        <v>1750</v>
      </c>
      <c r="T32" s="22">
        <f>T31*0.07</f>
        <v>1190</v>
      </c>
      <c r="U32" s="22">
        <f>U31*0.07</f>
        <v>560</v>
      </c>
      <c r="V32" s="23">
        <f t="shared" si="10"/>
        <v>1750</v>
      </c>
      <c r="W32" s="24"/>
      <c r="X32" s="23"/>
      <c r="Y32" s="27"/>
      <c r="Z32" s="26"/>
    </row>
    <row r="33" spans="1:26" ht="15.75" x14ac:dyDescent="0.25">
      <c r="A33" s="128"/>
      <c r="B33" s="137" t="s">
        <v>69</v>
      </c>
      <c r="C33" s="137"/>
      <c r="D33" s="137"/>
      <c r="E33" s="137"/>
      <c r="F33" s="137"/>
      <c r="G33" s="137"/>
      <c r="H33" s="137"/>
      <c r="I33" s="137"/>
      <c r="J33" s="137"/>
      <c r="K33" s="137"/>
      <c r="L33" s="137"/>
      <c r="M33" s="137"/>
      <c r="N33" s="137"/>
      <c r="O33" s="137"/>
      <c r="P33" s="137"/>
      <c r="Q33" s="38">
        <f t="shared" ref="Q33:S33" si="11">SUM(Q18:Q32)</f>
        <v>85501.91</v>
      </c>
      <c r="R33" s="38">
        <f t="shared" si="11"/>
        <v>87641.93</v>
      </c>
      <c r="S33" s="28">
        <f t="shared" si="11"/>
        <v>173143.84</v>
      </c>
      <c r="T33" s="38">
        <f>SUM(T18:T32)</f>
        <v>121440.0138</v>
      </c>
      <c r="U33" s="28">
        <f>SUM(U18:U32)</f>
        <v>51703.826199999996</v>
      </c>
      <c r="V33" s="28">
        <f>SUM(V18:V32)</f>
        <v>173143.84</v>
      </c>
      <c r="W33" s="28">
        <f t="shared" ref="W33" si="12">SUM(W18:W31)</f>
        <v>0</v>
      </c>
      <c r="X33" s="29"/>
      <c r="Y33" s="27"/>
      <c r="Z33" s="26"/>
    </row>
    <row r="34" spans="1:26" ht="15.75" x14ac:dyDescent="0.25">
      <c r="A34" s="138" t="s">
        <v>70</v>
      </c>
      <c r="B34" s="138"/>
      <c r="C34" s="138"/>
      <c r="D34" s="138"/>
      <c r="E34" s="138"/>
      <c r="F34" s="138"/>
      <c r="G34" s="138"/>
      <c r="H34" s="138"/>
      <c r="I34" s="138"/>
      <c r="J34" s="138"/>
      <c r="K34" s="138"/>
      <c r="L34" s="138"/>
      <c r="M34" s="138"/>
      <c r="N34" s="138"/>
      <c r="O34" s="138"/>
      <c r="P34" s="138"/>
      <c r="Q34" s="30">
        <f t="shared" ref="Q34:W34" si="13">Q33</f>
        <v>85501.91</v>
      </c>
      <c r="R34" s="30">
        <f>R33</f>
        <v>87641.93</v>
      </c>
      <c r="S34" s="31">
        <f>S33</f>
        <v>173143.84</v>
      </c>
      <c r="T34" s="30">
        <f>T33</f>
        <v>121440.0138</v>
      </c>
      <c r="U34" s="30">
        <f>U33</f>
        <v>51703.826199999996</v>
      </c>
      <c r="V34" s="30">
        <f>V33</f>
        <v>173143.84</v>
      </c>
      <c r="W34" s="30">
        <f t="shared" si="13"/>
        <v>0</v>
      </c>
      <c r="X34" s="113"/>
      <c r="Y34" s="114"/>
      <c r="Z34" s="115"/>
    </row>
    <row r="35" spans="1:26" ht="15.75" x14ac:dyDescent="0.25">
      <c r="A35" s="116" t="s">
        <v>71</v>
      </c>
      <c r="B35" s="117"/>
      <c r="C35" s="117"/>
      <c r="D35" s="117"/>
      <c r="E35" s="117"/>
      <c r="F35" s="117"/>
      <c r="G35" s="117"/>
      <c r="H35" s="117"/>
      <c r="I35" s="117"/>
      <c r="J35" s="117"/>
      <c r="K35" s="117"/>
      <c r="L35" s="117"/>
      <c r="M35" s="117"/>
      <c r="N35" s="117"/>
      <c r="O35" s="117"/>
      <c r="P35" s="117"/>
      <c r="Q35" s="117"/>
      <c r="R35" s="117"/>
      <c r="S35" s="117"/>
      <c r="T35" s="117"/>
      <c r="U35" s="117"/>
      <c r="V35" s="117"/>
      <c r="W35" s="118"/>
      <c r="X35" s="32"/>
      <c r="Y35" s="27"/>
      <c r="Z35" s="26"/>
    </row>
    <row r="36" spans="1:26" ht="54.75" customHeight="1" x14ac:dyDescent="0.25">
      <c r="A36" s="139" t="s">
        <v>72</v>
      </c>
      <c r="B36" s="129" t="s">
        <v>73</v>
      </c>
      <c r="C36" s="132" t="s">
        <v>74</v>
      </c>
      <c r="D36" s="39" t="s">
        <v>38</v>
      </c>
      <c r="E36" s="40"/>
      <c r="F36" s="40"/>
      <c r="G36" s="40"/>
      <c r="H36" s="40"/>
      <c r="I36" s="40"/>
      <c r="J36" s="40"/>
      <c r="K36" s="40"/>
      <c r="L36" s="140" t="s">
        <v>39</v>
      </c>
      <c r="M36" s="140">
        <v>30000</v>
      </c>
      <c r="N36" s="140" t="s">
        <v>40</v>
      </c>
      <c r="O36" s="18">
        <v>71600</v>
      </c>
      <c r="P36" s="19" t="s">
        <v>48</v>
      </c>
      <c r="Q36" s="21">
        <v>6000</v>
      </c>
      <c r="R36" s="21"/>
      <c r="S36" s="21">
        <f t="shared" ref="S36:S45" si="14">SUM(Q36:R36)</f>
        <v>6000</v>
      </c>
      <c r="T36" s="22">
        <v>6000</v>
      </c>
      <c r="U36" s="22">
        <f>S36-T36</f>
        <v>0</v>
      </c>
      <c r="V36" s="23">
        <f>SUM(T36:U36)</f>
        <v>6000</v>
      </c>
      <c r="W36" s="24">
        <f>V36-S36</f>
        <v>0</v>
      </c>
      <c r="X36" s="23"/>
      <c r="Y36" s="33" t="s">
        <v>75</v>
      </c>
      <c r="Z36" s="26"/>
    </row>
    <row r="37" spans="1:26" ht="70.5" customHeight="1" x14ac:dyDescent="0.25">
      <c r="A37" s="139"/>
      <c r="B37" s="130"/>
      <c r="C37" s="134"/>
      <c r="D37" s="39" t="s">
        <v>38</v>
      </c>
      <c r="E37" s="40"/>
      <c r="F37" s="40"/>
      <c r="G37" s="40"/>
      <c r="H37" s="40"/>
      <c r="I37" s="40"/>
      <c r="J37" s="40"/>
      <c r="K37" s="40"/>
      <c r="L37" s="141"/>
      <c r="M37" s="141"/>
      <c r="N37" s="141"/>
      <c r="O37" s="18">
        <v>75700</v>
      </c>
      <c r="P37" s="41" t="s">
        <v>76</v>
      </c>
      <c r="Q37" s="21">
        <v>5000</v>
      </c>
      <c r="R37" s="21"/>
      <c r="S37" s="21">
        <f t="shared" si="14"/>
        <v>5000</v>
      </c>
      <c r="T37" s="22">
        <v>1200</v>
      </c>
      <c r="U37" s="22">
        <v>3800</v>
      </c>
      <c r="V37" s="23">
        <f t="shared" ref="V37" si="15">SUM(T37:U37)</f>
        <v>5000</v>
      </c>
      <c r="W37" s="24">
        <f>V37-S37</f>
        <v>0</v>
      </c>
      <c r="X37" s="23"/>
      <c r="Y37" s="27" t="s">
        <v>77</v>
      </c>
      <c r="Z37" s="26"/>
    </row>
    <row r="38" spans="1:26" ht="70.5" customHeight="1" x14ac:dyDescent="0.25">
      <c r="A38" s="139"/>
      <c r="B38" s="130"/>
      <c r="C38" s="133"/>
      <c r="D38" s="39" t="s">
        <v>38</v>
      </c>
      <c r="E38" s="40"/>
      <c r="F38" s="40"/>
      <c r="G38" s="40"/>
      <c r="H38" s="40"/>
      <c r="I38" s="40"/>
      <c r="J38" s="40"/>
      <c r="K38" s="40"/>
      <c r="L38" s="141"/>
      <c r="M38" s="141"/>
      <c r="N38" s="141"/>
      <c r="O38" s="18">
        <v>75100</v>
      </c>
      <c r="P38" s="41" t="s">
        <v>45</v>
      </c>
      <c r="Q38" s="21">
        <f>(Q36+Q37)*0.07</f>
        <v>770.00000000000011</v>
      </c>
      <c r="R38" s="21"/>
      <c r="S38" s="21">
        <f t="shared" si="14"/>
        <v>770.00000000000011</v>
      </c>
      <c r="T38" s="22">
        <f>(T36+T37)*0.07</f>
        <v>504.00000000000006</v>
      </c>
      <c r="U38" s="22">
        <f>(U36+U37)*0.07</f>
        <v>266</v>
      </c>
      <c r="V38" s="23">
        <f>SUM(T38:U38)</f>
        <v>770</v>
      </c>
      <c r="W38" s="24"/>
      <c r="X38" s="23"/>
      <c r="Y38" s="27"/>
      <c r="Z38" s="26"/>
    </row>
    <row r="39" spans="1:26" ht="62.45" customHeight="1" x14ac:dyDescent="0.25">
      <c r="A39" s="139"/>
      <c r="B39" s="130"/>
      <c r="C39" s="132" t="s">
        <v>78</v>
      </c>
      <c r="D39" s="40"/>
      <c r="E39" s="39" t="s">
        <v>38</v>
      </c>
      <c r="F39" s="40"/>
      <c r="G39" s="40"/>
      <c r="H39" s="40"/>
      <c r="I39" s="40"/>
      <c r="J39" s="40"/>
      <c r="K39" s="42"/>
      <c r="L39" s="141"/>
      <c r="M39" s="141"/>
      <c r="N39" s="141"/>
      <c r="O39" s="18">
        <v>71400</v>
      </c>
      <c r="P39" s="19" t="s">
        <v>79</v>
      </c>
      <c r="Q39" s="21">
        <v>1768.33</v>
      </c>
      <c r="R39" s="21">
        <v>1768.34</v>
      </c>
      <c r="S39" s="21">
        <f t="shared" si="14"/>
        <v>3536.67</v>
      </c>
      <c r="T39" s="22">
        <v>1768.33</v>
      </c>
      <c r="U39" s="22">
        <v>1768.34</v>
      </c>
      <c r="V39" s="23">
        <f>SUM(T39:U39)</f>
        <v>3536.67</v>
      </c>
      <c r="W39" s="24">
        <f>V39-S39</f>
        <v>0</v>
      </c>
      <c r="X39" s="23"/>
      <c r="Y39" s="27" t="s">
        <v>80</v>
      </c>
      <c r="Z39" s="26"/>
    </row>
    <row r="40" spans="1:26" ht="31.5" x14ac:dyDescent="0.25">
      <c r="A40" s="139"/>
      <c r="B40" s="130"/>
      <c r="C40" s="134"/>
      <c r="D40" s="40"/>
      <c r="E40" s="39" t="s">
        <v>38</v>
      </c>
      <c r="F40" s="40"/>
      <c r="G40" s="40"/>
      <c r="H40" s="40"/>
      <c r="I40" s="40"/>
      <c r="J40" s="40"/>
      <c r="K40" s="42"/>
      <c r="L40" s="141"/>
      <c r="M40" s="141"/>
      <c r="N40" s="141"/>
      <c r="O40" s="18">
        <v>71600</v>
      </c>
      <c r="P40" s="41" t="s">
        <v>48</v>
      </c>
      <c r="Q40" s="21">
        <v>7500</v>
      </c>
      <c r="R40" s="21"/>
      <c r="S40" s="21">
        <f t="shared" si="14"/>
        <v>7500</v>
      </c>
      <c r="T40" s="22">
        <v>3192.79</v>
      </c>
      <c r="U40" s="22">
        <f>S40-T40</f>
        <v>4307.21</v>
      </c>
      <c r="V40" s="23">
        <f t="shared" ref="V40:V41" si="16">SUM(T40:U40)</f>
        <v>7500</v>
      </c>
      <c r="W40" s="24">
        <f t="shared" ref="W40:W43" si="17">V40-S40</f>
        <v>0</v>
      </c>
      <c r="X40" s="23"/>
      <c r="Y40" s="27" t="s">
        <v>81</v>
      </c>
      <c r="Z40" s="26"/>
    </row>
    <row r="41" spans="1:26" ht="47.25" x14ac:dyDescent="0.25">
      <c r="A41" s="139"/>
      <c r="B41" s="130"/>
      <c r="C41" s="134"/>
      <c r="D41" s="40"/>
      <c r="E41" s="39" t="s">
        <v>38</v>
      </c>
      <c r="F41" s="40"/>
      <c r="G41" s="40"/>
      <c r="H41" s="40"/>
      <c r="I41" s="40"/>
      <c r="J41" s="40"/>
      <c r="K41" s="42"/>
      <c r="L41" s="141"/>
      <c r="M41" s="141"/>
      <c r="N41" s="141"/>
      <c r="O41" s="18">
        <v>72500</v>
      </c>
      <c r="P41" s="19" t="s">
        <v>82</v>
      </c>
      <c r="Q41" s="21">
        <v>3000</v>
      </c>
      <c r="R41" s="21"/>
      <c r="S41" s="21">
        <f t="shared" si="14"/>
        <v>3000</v>
      </c>
      <c r="T41" s="22">
        <v>1500</v>
      </c>
      <c r="U41" s="22">
        <v>1500</v>
      </c>
      <c r="V41" s="23">
        <f t="shared" si="16"/>
        <v>3000</v>
      </c>
      <c r="W41" s="24">
        <f t="shared" si="17"/>
        <v>0</v>
      </c>
      <c r="X41" s="23"/>
      <c r="Y41" s="27" t="s">
        <v>83</v>
      </c>
      <c r="Z41" s="26"/>
    </row>
    <row r="42" spans="1:26" ht="15.75" x14ac:dyDescent="0.25">
      <c r="A42" s="139"/>
      <c r="B42" s="130"/>
      <c r="C42" s="134"/>
      <c r="D42" s="40"/>
      <c r="E42" s="39"/>
      <c r="F42" s="40"/>
      <c r="G42" s="40"/>
      <c r="H42" s="40"/>
      <c r="I42" s="40"/>
      <c r="J42" s="40"/>
      <c r="K42" s="42"/>
      <c r="L42" s="141"/>
      <c r="M42" s="141"/>
      <c r="N42" s="141"/>
      <c r="O42" s="18">
        <v>74100</v>
      </c>
      <c r="P42" s="19" t="s">
        <v>84</v>
      </c>
      <c r="Q42" s="21">
        <v>1278.78</v>
      </c>
      <c r="R42" s="21">
        <v>123.79</v>
      </c>
      <c r="S42" s="21">
        <f t="shared" si="14"/>
        <v>1402.57</v>
      </c>
      <c r="T42" s="23">
        <f>(T39+T40+T41+T43)*0.07</f>
        <v>872.27840000000003</v>
      </c>
      <c r="U42" s="23">
        <f>(U39+U40+U41)*0.07</f>
        <v>530.28850000000011</v>
      </c>
      <c r="V42" s="23">
        <f>SUM(T42:U42)</f>
        <v>1402.5669000000003</v>
      </c>
      <c r="W42" s="24">
        <f t="shared" si="17"/>
        <v>-3.0999999996765837E-3</v>
      </c>
      <c r="X42" s="23"/>
      <c r="Y42" s="27"/>
      <c r="Z42" s="26"/>
    </row>
    <row r="43" spans="1:26" ht="15.75" x14ac:dyDescent="0.25">
      <c r="A43" s="139"/>
      <c r="B43" s="130"/>
      <c r="C43" s="134"/>
      <c r="D43" s="40"/>
      <c r="E43" s="39" t="s">
        <v>38</v>
      </c>
      <c r="F43" s="40"/>
      <c r="G43" s="40"/>
      <c r="H43" s="40"/>
      <c r="I43" s="40"/>
      <c r="J43" s="40"/>
      <c r="K43" s="42"/>
      <c r="L43" s="141"/>
      <c r="M43" s="141"/>
      <c r="N43" s="141"/>
      <c r="O43" s="18">
        <v>75700</v>
      </c>
      <c r="P43" s="19" t="s">
        <v>85</v>
      </c>
      <c r="Q43" s="21">
        <v>6000</v>
      </c>
      <c r="R43" s="21"/>
      <c r="S43" s="21">
        <f t="shared" si="14"/>
        <v>6000</v>
      </c>
      <c r="T43" s="22">
        <v>6000</v>
      </c>
      <c r="U43" s="22"/>
      <c r="V43" s="23">
        <f>SUM(T43:U43)</f>
        <v>6000</v>
      </c>
      <c r="W43" s="24">
        <f t="shared" si="17"/>
        <v>0</v>
      </c>
      <c r="X43" s="23"/>
      <c r="Y43" s="27" t="s">
        <v>51</v>
      </c>
      <c r="Z43" s="26"/>
    </row>
    <row r="44" spans="1:26" ht="60" customHeight="1" x14ac:dyDescent="0.25">
      <c r="A44" s="139"/>
      <c r="B44" s="130"/>
      <c r="C44" s="132" t="s">
        <v>86</v>
      </c>
      <c r="D44" s="40"/>
      <c r="E44" s="39" t="s">
        <v>38</v>
      </c>
      <c r="F44" s="39" t="s">
        <v>38</v>
      </c>
      <c r="G44" s="39" t="s">
        <v>38</v>
      </c>
      <c r="H44" s="39" t="s">
        <v>38</v>
      </c>
      <c r="I44" s="39" t="s">
        <v>38</v>
      </c>
      <c r="J44" s="39" t="s">
        <v>38</v>
      </c>
      <c r="K44" s="39" t="s">
        <v>38</v>
      </c>
      <c r="L44" s="141"/>
      <c r="M44" s="141"/>
      <c r="N44" s="141"/>
      <c r="O44" s="18">
        <v>71300</v>
      </c>
      <c r="P44" s="19" t="s">
        <v>87</v>
      </c>
      <c r="Q44" s="21">
        <v>21000</v>
      </c>
      <c r="R44" s="21">
        <v>24000</v>
      </c>
      <c r="S44" s="21">
        <f>SUM(Q44:R44)</f>
        <v>45000</v>
      </c>
      <c r="T44" s="60">
        <v>45000</v>
      </c>
      <c r="U44" s="22"/>
      <c r="V44" s="23">
        <f>SUM(T44:U44)</f>
        <v>45000</v>
      </c>
      <c r="W44" s="24">
        <f>V44-S44</f>
        <v>0</v>
      </c>
      <c r="X44" s="23"/>
      <c r="Y44" s="27" t="s">
        <v>88</v>
      </c>
      <c r="Z44" s="27" t="s">
        <v>137</v>
      </c>
    </row>
    <row r="45" spans="1:26" ht="63" x14ac:dyDescent="0.25">
      <c r="A45" s="139"/>
      <c r="B45" s="130"/>
      <c r="C45" s="134"/>
      <c r="D45" s="143"/>
      <c r="E45" s="143"/>
      <c r="F45" s="145" t="s">
        <v>38</v>
      </c>
      <c r="G45" s="145" t="s">
        <v>38</v>
      </c>
      <c r="H45" s="145" t="s">
        <v>38</v>
      </c>
      <c r="I45" s="145" t="s">
        <v>38</v>
      </c>
      <c r="J45" s="145" t="s">
        <v>38</v>
      </c>
      <c r="K45" s="145" t="s">
        <v>38</v>
      </c>
      <c r="L45" s="141"/>
      <c r="M45" s="141"/>
      <c r="N45" s="141"/>
      <c r="O45" s="18">
        <v>72600</v>
      </c>
      <c r="P45" s="19" t="s">
        <v>89</v>
      </c>
      <c r="Q45" s="21">
        <v>175000</v>
      </c>
      <c r="R45" s="21">
        <v>175000</v>
      </c>
      <c r="S45" s="21">
        <f t="shared" si="14"/>
        <v>350000</v>
      </c>
      <c r="T45" s="22">
        <v>175000</v>
      </c>
      <c r="U45" s="22">
        <v>175000</v>
      </c>
      <c r="V45" s="23">
        <f>SUM(T45:U45)</f>
        <v>350000</v>
      </c>
      <c r="W45" s="24">
        <f>V45-S45</f>
        <v>0</v>
      </c>
      <c r="X45" s="23"/>
      <c r="Y45" s="27" t="s">
        <v>90</v>
      </c>
      <c r="Z45" s="26"/>
    </row>
    <row r="46" spans="1:26" ht="15.75" x14ac:dyDescent="0.25">
      <c r="A46" s="139"/>
      <c r="B46" s="131"/>
      <c r="C46" s="133"/>
      <c r="D46" s="144"/>
      <c r="E46" s="144"/>
      <c r="F46" s="146"/>
      <c r="G46" s="146"/>
      <c r="H46" s="146"/>
      <c r="I46" s="146"/>
      <c r="J46" s="146"/>
      <c r="K46" s="146"/>
      <c r="L46" s="142"/>
      <c r="M46" s="142"/>
      <c r="N46" s="142"/>
      <c r="O46" s="18">
        <v>75100</v>
      </c>
      <c r="P46" s="19" t="s">
        <v>45</v>
      </c>
      <c r="Q46" s="21">
        <f>(Q44+Q45)*0.07</f>
        <v>13720.000000000002</v>
      </c>
      <c r="R46" s="21">
        <v>13930</v>
      </c>
      <c r="S46" s="21">
        <f>SUM(Q46:R46)</f>
        <v>27650</v>
      </c>
      <c r="T46" s="22">
        <f>(T44+T45)*0.07</f>
        <v>15400.000000000002</v>
      </c>
      <c r="U46" s="22">
        <f>U45*0.07</f>
        <v>12250.000000000002</v>
      </c>
      <c r="V46" s="23">
        <f>SUM(T46:U46)</f>
        <v>27650.000000000004</v>
      </c>
      <c r="W46" s="24"/>
      <c r="X46" s="23"/>
      <c r="Y46" s="27"/>
      <c r="Z46" s="26"/>
    </row>
    <row r="47" spans="1:26" ht="15.75" x14ac:dyDescent="0.25">
      <c r="A47" s="139"/>
      <c r="B47" s="137" t="s">
        <v>91</v>
      </c>
      <c r="C47" s="137"/>
      <c r="D47" s="137"/>
      <c r="E47" s="137"/>
      <c r="F47" s="137"/>
      <c r="G47" s="137"/>
      <c r="H47" s="137"/>
      <c r="I47" s="137"/>
      <c r="J47" s="137"/>
      <c r="K47" s="137"/>
      <c r="L47" s="137"/>
      <c r="M47" s="137"/>
      <c r="N47" s="137"/>
      <c r="O47" s="137"/>
      <c r="P47" s="137"/>
      <c r="Q47" s="38">
        <f t="shared" ref="Q47:V47" si="18">SUM(Q36:Q46)</f>
        <v>241037.11</v>
      </c>
      <c r="R47" s="38">
        <f t="shared" si="18"/>
        <v>214822.13</v>
      </c>
      <c r="S47" s="28">
        <f t="shared" si="18"/>
        <v>455859.24</v>
      </c>
      <c r="T47" s="38">
        <f t="shared" si="18"/>
        <v>256437.39840000001</v>
      </c>
      <c r="U47" s="28">
        <f t="shared" si="18"/>
        <v>199421.83850000001</v>
      </c>
      <c r="V47" s="28">
        <f t="shared" si="18"/>
        <v>455859.23690000002</v>
      </c>
      <c r="W47" s="28">
        <f>SUM(W36:W45)</f>
        <v>-3.0999999996765837E-3</v>
      </c>
      <c r="X47" s="29"/>
      <c r="Y47" s="27"/>
      <c r="Z47" s="26"/>
    </row>
    <row r="48" spans="1:26" ht="15.75" x14ac:dyDescent="0.25">
      <c r="A48" s="138" t="s">
        <v>92</v>
      </c>
      <c r="B48" s="138"/>
      <c r="C48" s="138"/>
      <c r="D48" s="138"/>
      <c r="E48" s="138"/>
      <c r="F48" s="138"/>
      <c r="G48" s="138"/>
      <c r="H48" s="138"/>
      <c r="I48" s="138"/>
      <c r="J48" s="138"/>
      <c r="K48" s="138"/>
      <c r="L48" s="138"/>
      <c r="M48" s="138"/>
      <c r="N48" s="138"/>
      <c r="O48" s="138"/>
      <c r="P48" s="138"/>
      <c r="Q48" s="30">
        <f t="shared" ref="Q48:W48" si="19">Q47</f>
        <v>241037.11</v>
      </c>
      <c r="R48" s="30">
        <f t="shared" si="19"/>
        <v>214822.13</v>
      </c>
      <c r="S48" s="31">
        <f t="shared" si="19"/>
        <v>455859.24</v>
      </c>
      <c r="T48" s="30">
        <f t="shared" si="19"/>
        <v>256437.39840000001</v>
      </c>
      <c r="U48" s="31">
        <f t="shared" si="19"/>
        <v>199421.83850000001</v>
      </c>
      <c r="V48" s="31">
        <f t="shared" si="19"/>
        <v>455859.23690000002</v>
      </c>
      <c r="W48" s="31">
        <f t="shared" si="19"/>
        <v>-3.0999999996765837E-3</v>
      </c>
      <c r="X48" s="113"/>
      <c r="Y48" s="114"/>
      <c r="Z48" s="115"/>
    </row>
    <row r="49" spans="1:26" ht="15.75" x14ac:dyDescent="0.25">
      <c r="A49" s="116" t="s">
        <v>93</v>
      </c>
      <c r="B49" s="117"/>
      <c r="C49" s="117"/>
      <c r="D49" s="117"/>
      <c r="E49" s="117"/>
      <c r="F49" s="117"/>
      <c r="G49" s="117"/>
      <c r="H49" s="117"/>
      <c r="I49" s="117"/>
      <c r="J49" s="117"/>
      <c r="K49" s="117"/>
      <c r="L49" s="117"/>
      <c r="M49" s="117"/>
      <c r="N49" s="117"/>
      <c r="O49" s="117"/>
      <c r="P49" s="117"/>
      <c r="Q49" s="117"/>
      <c r="R49" s="117"/>
      <c r="S49" s="117"/>
      <c r="T49" s="117"/>
      <c r="U49" s="117"/>
      <c r="V49" s="117"/>
      <c r="W49" s="118"/>
      <c r="X49" s="32"/>
      <c r="Y49" s="27"/>
      <c r="Z49" s="26"/>
    </row>
    <row r="50" spans="1:26" ht="186" customHeight="1" x14ac:dyDescent="0.25">
      <c r="A50" s="139" t="s">
        <v>94</v>
      </c>
      <c r="B50" s="147" t="s">
        <v>95</v>
      </c>
      <c r="C50" s="150" t="s">
        <v>96</v>
      </c>
      <c r="D50" s="145" t="s">
        <v>38</v>
      </c>
      <c r="E50" s="145" t="s">
        <v>38</v>
      </c>
      <c r="F50" s="145" t="s">
        <v>38</v>
      </c>
      <c r="G50" s="145" t="s">
        <v>38</v>
      </c>
      <c r="H50" s="145" t="s">
        <v>38</v>
      </c>
      <c r="I50" s="145" t="s">
        <v>38</v>
      </c>
      <c r="J50" s="145" t="s">
        <v>38</v>
      </c>
      <c r="K50" s="145" t="s">
        <v>38</v>
      </c>
      <c r="L50" s="119" t="s">
        <v>39</v>
      </c>
      <c r="M50" s="119">
        <v>30000</v>
      </c>
      <c r="N50" s="119" t="s">
        <v>40</v>
      </c>
      <c r="O50" s="18">
        <v>71400</v>
      </c>
      <c r="P50" s="19" t="s">
        <v>97</v>
      </c>
      <c r="Q50" s="21">
        <v>5000</v>
      </c>
      <c r="R50" s="21">
        <v>3000</v>
      </c>
      <c r="S50" s="21">
        <f>SUM(Q50:R50)</f>
        <v>8000</v>
      </c>
      <c r="T50" s="23">
        <v>8000</v>
      </c>
      <c r="U50" s="22"/>
      <c r="V50" s="23">
        <f>SUM(T50:U50)</f>
        <v>8000</v>
      </c>
      <c r="W50" s="24">
        <f>V50-S50</f>
        <v>0</v>
      </c>
      <c r="X50" s="23"/>
      <c r="Y50" s="27" t="s">
        <v>98</v>
      </c>
      <c r="Z50" s="26"/>
    </row>
    <row r="51" spans="1:26" ht="15.75" x14ac:dyDescent="0.25">
      <c r="A51" s="139"/>
      <c r="B51" s="148"/>
      <c r="C51" s="151"/>
      <c r="D51" s="146"/>
      <c r="E51" s="146"/>
      <c r="F51" s="146"/>
      <c r="G51" s="146"/>
      <c r="H51" s="146"/>
      <c r="I51" s="146"/>
      <c r="J51" s="146"/>
      <c r="K51" s="146"/>
      <c r="L51" s="119"/>
      <c r="M51" s="119"/>
      <c r="N51" s="119"/>
      <c r="O51" s="18">
        <v>75100</v>
      </c>
      <c r="P51" s="19" t="s">
        <v>45</v>
      </c>
      <c r="Q51" s="21">
        <f>(Q50+Q52)*0.07</f>
        <v>420.00000000000006</v>
      </c>
      <c r="R51" s="21">
        <f>(R50+R52)*0.07</f>
        <v>280</v>
      </c>
      <c r="S51" s="21">
        <f>SUM(Q51:R51)</f>
        <v>700</v>
      </c>
      <c r="T51" s="22">
        <f>(T52+T50)*0.07</f>
        <v>630.00000000000011</v>
      </c>
      <c r="U51" s="22">
        <f>(U52+U50)*0.07</f>
        <v>70</v>
      </c>
      <c r="V51" s="23">
        <f t="shared" ref="V51:V54" si="20">SUM(T51:U51)</f>
        <v>700.00000000000011</v>
      </c>
      <c r="W51" s="24"/>
      <c r="X51" s="23"/>
      <c r="Y51" s="27"/>
      <c r="Z51" s="26"/>
    </row>
    <row r="52" spans="1:26" ht="57.75" customHeight="1" x14ac:dyDescent="0.25">
      <c r="A52" s="139"/>
      <c r="B52" s="148"/>
      <c r="C52" s="152"/>
      <c r="D52" s="39" t="s">
        <v>38</v>
      </c>
      <c r="E52" s="39" t="s">
        <v>38</v>
      </c>
      <c r="F52" s="39" t="s">
        <v>38</v>
      </c>
      <c r="G52" s="39" t="s">
        <v>38</v>
      </c>
      <c r="H52" s="39" t="s">
        <v>38</v>
      </c>
      <c r="I52" s="39" t="s">
        <v>38</v>
      </c>
      <c r="J52" s="39" t="s">
        <v>38</v>
      </c>
      <c r="K52" s="39" t="s">
        <v>38</v>
      </c>
      <c r="L52" s="119"/>
      <c r="M52" s="119"/>
      <c r="N52" s="119"/>
      <c r="O52" s="18">
        <v>75700</v>
      </c>
      <c r="P52" s="41" t="s">
        <v>76</v>
      </c>
      <c r="Q52" s="21">
        <v>1000</v>
      </c>
      <c r="R52" s="21">
        <v>1000</v>
      </c>
      <c r="S52" s="21">
        <f>SUM(Q52:R52)</f>
        <v>2000</v>
      </c>
      <c r="T52" s="22">
        <v>1000</v>
      </c>
      <c r="U52" s="22">
        <v>1000</v>
      </c>
      <c r="V52" s="23">
        <f t="shared" si="20"/>
        <v>2000</v>
      </c>
      <c r="W52" s="24">
        <f>V52-S52</f>
        <v>0</v>
      </c>
      <c r="X52" s="23"/>
      <c r="Y52" s="27" t="s">
        <v>99</v>
      </c>
      <c r="Z52" s="26"/>
    </row>
    <row r="53" spans="1:26" ht="69" customHeight="1" x14ac:dyDescent="0.25">
      <c r="A53" s="139"/>
      <c r="B53" s="148"/>
      <c r="C53" s="132" t="s">
        <v>100</v>
      </c>
      <c r="D53" s="39" t="s">
        <v>38</v>
      </c>
      <c r="E53" s="39" t="s">
        <v>38</v>
      </c>
      <c r="F53" s="40"/>
      <c r="G53" s="40"/>
      <c r="H53" s="40"/>
      <c r="I53" s="40"/>
      <c r="J53" s="40"/>
      <c r="K53" s="40"/>
      <c r="L53" s="119"/>
      <c r="M53" s="119"/>
      <c r="N53" s="119"/>
      <c r="O53" s="18">
        <v>71400</v>
      </c>
      <c r="P53" s="19" t="s">
        <v>101</v>
      </c>
      <c r="Q53" s="21">
        <v>1000</v>
      </c>
      <c r="R53" s="21">
        <v>1000</v>
      </c>
      <c r="S53" s="21">
        <f>SUM(Q53:R53)</f>
        <v>2000</v>
      </c>
      <c r="T53" s="22">
        <v>1000</v>
      </c>
      <c r="U53" s="22">
        <v>1000</v>
      </c>
      <c r="V53" s="23">
        <f t="shared" si="20"/>
        <v>2000</v>
      </c>
      <c r="W53" s="24">
        <f>V53-S53</f>
        <v>0</v>
      </c>
      <c r="X53" s="23"/>
      <c r="Y53" s="27" t="s">
        <v>102</v>
      </c>
      <c r="Z53" s="26"/>
    </row>
    <row r="54" spans="1:26" ht="69" customHeight="1" x14ac:dyDescent="0.25">
      <c r="A54" s="139"/>
      <c r="B54" s="149"/>
      <c r="C54" s="133"/>
      <c r="D54" s="39" t="s">
        <v>103</v>
      </c>
      <c r="E54" s="39" t="s">
        <v>103</v>
      </c>
      <c r="F54" s="40"/>
      <c r="G54" s="40"/>
      <c r="H54" s="40"/>
      <c r="I54" s="40"/>
      <c r="J54" s="40"/>
      <c r="K54" s="40"/>
      <c r="L54" s="18"/>
      <c r="M54" s="18"/>
      <c r="N54" s="18"/>
      <c r="O54" s="18">
        <v>74100</v>
      </c>
      <c r="P54" s="19" t="s">
        <v>84</v>
      </c>
      <c r="Q54" s="21">
        <v>70</v>
      </c>
      <c r="R54" s="21">
        <v>70</v>
      </c>
      <c r="S54" s="21">
        <f>SUM(Q54:R54)</f>
        <v>140</v>
      </c>
      <c r="T54" s="23">
        <f>(T53)*0.07</f>
        <v>70</v>
      </c>
      <c r="U54" s="23">
        <f>(U53)*0.07</f>
        <v>70</v>
      </c>
      <c r="V54" s="23">
        <f t="shared" si="20"/>
        <v>140</v>
      </c>
      <c r="W54" s="24"/>
      <c r="X54" s="23"/>
      <c r="Y54" s="27"/>
      <c r="Z54" s="26"/>
    </row>
    <row r="55" spans="1:26" ht="15.75" x14ac:dyDescent="0.25">
      <c r="A55" s="139"/>
      <c r="B55" s="137" t="s">
        <v>104</v>
      </c>
      <c r="C55" s="137"/>
      <c r="D55" s="137"/>
      <c r="E55" s="137"/>
      <c r="F55" s="137"/>
      <c r="G55" s="137"/>
      <c r="H55" s="137"/>
      <c r="I55" s="137"/>
      <c r="J55" s="137"/>
      <c r="K55" s="137"/>
      <c r="L55" s="137"/>
      <c r="M55" s="137"/>
      <c r="N55" s="137"/>
      <c r="O55" s="137"/>
      <c r="P55" s="137"/>
      <c r="Q55" s="38">
        <f t="shared" ref="Q55:V55" si="21">SUM(Q50:Q54)</f>
        <v>7490</v>
      </c>
      <c r="R55" s="38">
        <f t="shared" si="21"/>
        <v>5350</v>
      </c>
      <c r="S55" s="28">
        <f t="shared" si="21"/>
        <v>12840</v>
      </c>
      <c r="T55" s="38">
        <f t="shared" si="21"/>
        <v>10700</v>
      </c>
      <c r="U55" s="28">
        <f t="shared" si="21"/>
        <v>2140</v>
      </c>
      <c r="V55" s="28">
        <f t="shared" si="21"/>
        <v>12840</v>
      </c>
      <c r="W55" s="28">
        <f t="shared" ref="W55" si="22">SUM(W50:W53)</f>
        <v>0</v>
      </c>
      <c r="X55" s="43"/>
      <c r="Y55" s="44"/>
      <c r="Z55" s="45"/>
    </row>
    <row r="56" spans="1:26" ht="34.15" customHeight="1" x14ac:dyDescent="0.25">
      <c r="A56" s="139"/>
      <c r="B56" s="153" t="s">
        <v>105</v>
      </c>
      <c r="C56" s="132" t="s">
        <v>106</v>
      </c>
      <c r="D56" s="39" t="s">
        <v>38</v>
      </c>
      <c r="E56" s="39" t="s">
        <v>38</v>
      </c>
      <c r="F56" s="40"/>
      <c r="G56" s="40"/>
      <c r="H56" s="40"/>
      <c r="I56" s="40"/>
      <c r="J56" s="40"/>
      <c r="K56" s="40"/>
      <c r="L56" s="140" t="s">
        <v>39</v>
      </c>
      <c r="M56" s="140">
        <v>30000</v>
      </c>
      <c r="N56" s="140" t="s">
        <v>40</v>
      </c>
      <c r="O56" s="18">
        <v>71400</v>
      </c>
      <c r="P56" s="19" t="s">
        <v>107</v>
      </c>
      <c r="Q56" s="21">
        <v>1000</v>
      </c>
      <c r="R56" s="21">
        <v>1000</v>
      </c>
      <c r="S56" s="21">
        <f>SUM(Q56:R56)</f>
        <v>2000</v>
      </c>
      <c r="T56" s="22">
        <v>1000</v>
      </c>
      <c r="U56" s="22">
        <v>1000</v>
      </c>
      <c r="V56" s="23">
        <f>SUM(T56:U56)</f>
        <v>2000</v>
      </c>
      <c r="W56" s="24">
        <f>V56-S56</f>
        <v>0</v>
      </c>
      <c r="X56" s="23"/>
      <c r="Y56" s="27" t="s">
        <v>108</v>
      </c>
      <c r="Z56" s="26"/>
    </row>
    <row r="57" spans="1:26" ht="34.15" customHeight="1" x14ac:dyDescent="0.25">
      <c r="A57" s="139"/>
      <c r="B57" s="153"/>
      <c r="C57" s="133"/>
      <c r="D57" s="39" t="s">
        <v>38</v>
      </c>
      <c r="E57" s="39" t="s">
        <v>38</v>
      </c>
      <c r="F57" s="40"/>
      <c r="G57" s="40"/>
      <c r="H57" s="40"/>
      <c r="I57" s="40"/>
      <c r="J57" s="40"/>
      <c r="K57" s="40"/>
      <c r="L57" s="141"/>
      <c r="M57" s="141"/>
      <c r="N57" s="141"/>
      <c r="O57" s="18">
        <v>74100</v>
      </c>
      <c r="P57" s="19" t="s">
        <v>84</v>
      </c>
      <c r="Q57" s="21">
        <v>70</v>
      </c>
      <c r="R57" s="21">
        <v>70</v>
      </c>
      <c r="S57" s="21">
        <f>SUM(Q57:R57)</f>
        <v>140</v>
      </c>
      <c r="T57" s="22">
        <f>T56*0.07</f>
        <v>70</v>
      </c>
      <c r="U57" s="22">
        <f>U56*0.07</f>
        <v>70</v>
      </c>
      <c r="V57" s="23">
        <f>SUM(T57:U57)</f>
        <v>140</v>
      </c>
      <c r="W57" s="24"/>
      <c r="X57" s="23"/>
      <c r="Y57" s="27"/>
      <c r="Z57" s="26"/>
    </row>
    <row r="58" spans="1:26" ht="57" customHeight="1" x14ac:dyDescent="0.25">
      <c r="A58" s="139"/>
      <c r="B58" s="153"/>
      <c r="C58" s="132" t="s">
        <v>109</v>
      </c>
      <c r="D58" s="39" t="s">
        <v>38</v>
      </c>
      <c r="E58" s="39" t="s">
        <v>38</v>
      </c>
      <c r="F58" s="39" t="s">
        <v>38</v>
      </c>
      <c r="G58" s="39" t="s">
        <v>38</v>
      </c>
      <c r="H58" s="39" t="s">
        <v>38</v>
      </c>
      <c r="I58" s="39" t="s">
        <v>38</v>
      </c>
      <c r="J58" s="39" t="s">
        <v>38</v>
      </c>
      <c r="K58" s="39" t="s">
        <v>38</v>
      </c>
      <c r="L58" s="141"/>
      <c r="M58" s="141"/>
      <c r="N58" s="141"/>
      <c r="O58" s="18">
        <v>71400</v>
      </c>
      <c r="P58" s="19" t="s">
        <v>110</v>
      </c>
      <c r="Q58" s="21">
        <v>14766</v>
      </c>
      <c r="R58" s="21">
        <v>9844</v>
      </c>
      <c r="S58" s="21">
        <f>SUM(Q58:R58)</f>
        <v>24610</v>
      </c>
      <c r="T58" s="22">
        <v>14766</v>
      </c>
      <c r="U58" s="22">
        <v>9844</v>
      </c>
      <c r="V58" s="23">
        <f>SUM(T58:U58)</f>
        <v>24610</v>
      </c>
      <c r="W58" s="24">
        <f>V58-S58</f>
        <v>0</v>
      </c>
      <c r="X58" s="23"/>
      <c r="Y58" s="27" t="s">
        <v>111</v>
      </c>
      <c r="Z58" s="26"/>
    </row>
    <row r="59" spans="1:26" ht="47.25" x14ac:dyDescent="0.25">
      <c r="A59" s="139"/>
      <c r="B59" s="153"/>
      <c r="C59" s="134"/>
      <c r="D59" s="39" t="s">
        <v>38</v>
      </c>
      <c r="E59" s="39" t="s">
        <v>38</v>
      </c>
      <c r="F59" s="39" t="s">
        <v>38</v>
      </c>
      <c r="G59" s="39" t="s">
        <v>38</v>
      </c>
      <c r="H59" s="39" t="s">
        <v>38</v>
      </c>
      <c r="I59" s="39" t="s">
        <v>38</v>
      </c>
      <c r="J59" s="39" t="s">
        <v>38</v>
      </c>
      <c r="K59" s="39" t="s">
        <v>38</v>
      </c>
      <c r="L59" s="141"/>
      <c r="M59" s="141"/>
      <c r="N59" s="141"/>
      <c r="O59" s="18">
        <v>71600</v>
      </c>
      <c r="P59" s="19" t="s">
        <v>112</v>
      </c>
      <c r="Q59" s="21">
        <v>3500</v>
      </c>
      <c r="R59" s="21">
        <v>3500</v>
      </c>
      <c r="S59" s="21">
        <f>SUM(Q59:R59)</f>
        <v>7000</v>
      </c>
      <c r="T59" s="22">
        <v>3500</v>
      </c>
      <c r="U59" s="22">
        <v>3500</v>
      </c>
      <c r="V59" s="23">
        <f>SUM(T59:U59)</f>
        <v>7000</v>
      </c>
      <c r="W59" s="24">
        <f>V59-S59</f>
        <v>0</v>
      </c>
      <c r="X59" s="23"/>
      <c r="Y59" s="27" t="s">
        <v>113</v>
      </c>
      <c r="Z59" s="26"/>
    </row>
    <row r="60" spans="1:26" ht="15.75" x14ac:dyDescent="0.25">
      <c r="A60" s="139"/>
      <c r="B60" s="46"/>
      <c r="C60" s="133"/>
      <c r="D60" s="39"/>
      <c r="E60" s="39"/>
      <c r="F60" s="39"/>
      <c r="G60" s="39"/>
      <c r="H60" s="39"/>
      <c r="I60" s="39"/>
      <c r="J60" s="39"/>
      <c r="K60" s="39"/>
      <c r="L60" s="142"/>
      <c r="M60" s="142"/>
      <c r="N60" s="142"/>
      <c r="O60" s="18">
        <v>75100</v>
      </c>
      <c r="P60" s="19" t="s">
        <v>45</v>
      </c>
      <c r="Q60" s="21">
        <v>1278.6199999999999</v>
      </c>
      <c r="R60" s="21">
        <v>934.08</v>
      </c>
      <c r="S60" s="21">
        <f>SUM(Q60:R60)</f>
        <v>2212.6999999999998</v>
      </c>
      <c r="T60" s="22">
        <f>SUM(T58:T59)*0.07</f>
        <v>1278.6200000000001</v>
      </c>
      <c r="U60" s="22">
        <f>SUM(U58:U59)*0.07</f>
        <v>934.08</v>
      </c>
      <c r="V60" s="23">
        <f>SUM(T60:U60)</f>
        <v>2212.7000000000003</v>
      </c>
      <c r="W60" s="24"/>
      <c r="X60" s="23"/>
      <c r="Y60" s="27"/>
      <c r="Z60" s="26"/>
    </row>
    <row r="61" spans="1:26" ht="15.75" x14ac:dyDescent="0.25">
      <c r="A61" s="139"/>
      <c r="B61" s="137" t="s">
        <v>114</v>
      </c>
      <c r="C61" s="137"/>
      <c r="D61" s="137"/>
      <c r="E61" s="137"/>
      <c r="F61" s="137"/>
      <c r="G61" s="137"/>
      <c r="H61" s="137"/>
      <c r="I61" s="137"/>
      <c r="J61" s="137"/>
      <c r="K61" s="137"/>
      <c r="L61" s="137"/>
      <c r="M61" s="137"/>
      <c r="N61" s="137"/>
      <c r="O61" s="137"/>
      <c r="P61" s="137"/>
      <c r="Q61" s="38">
        <f t="shared" ref="Q61:V61" si="23">SUM(Q56:Q60)</f>
        <v>20614.62</v>
      </c>
      <c r="R61" s="38">
        <f t="shared" si="23"/>
        <v>15348.08</v>
      </c>
      <c r="S61" s="28">
        <f t="shared" si="23"/>
        <v>35962.699999999997</v>
      </c>
      <c r="T61" s="38">
        <f t="shared" si="23"/>
        <v>20614.62</v>
      </c>
      <c r="U61" s="28">
        <f t="shared" si="23"/>
        <v>15348.08</v>
      </c>
      <c r="V61" s="28">
        <f t="shared" si="23"/>
        <v>35962.699999999997</v>
      </c>
      <c r="W61" s="28">
        <f t="shared" ref="W61" si="24">SUM(W56:W59)</f>
        <v>0</v>
      </c>
      <c r="X61" s="29"/>
      <c r="Y61" s="27"/>
      <c r="Z61" s="26"/>
    </row>
    <row r="62" spans="1:26" ht="15.75" x14ac:dyDescent="0.25">
      <c r="A62" s="138" t="s">
        <v>115</v>
      </c>
      <c r="B62" s="138"/>
      <c r="C62" s="138"/>
      <c r="D62" s="138"/>
      <c r="E62" s="138"/>
      <c r="F62" s="138"/>
      <c r="G62" s="138"/>
      <c r="H62" s="138"/>
      <c r="I62" s="138"/>
      <c r="J62" s="138"/>
      <c r="K62" s="138"/>
      <c r="L62" s="138"/>
      <c r="M62" s="138"/>
      <c r="N62" s="138"/>
      <c r="O62" s="138"/>
      <c r="P62" s="138"/>
      <c r="Q62" s="31">
        <f>Q55+Q61</f>
        <v>28104.62</v>
      </c>
      <c r="R62" s="31">
        <f t="shared" ref="R62:U62" si="25">R55+R61</f>
        <v>20698.080000000002</v>
      </c>
      <c r="S62" s="31">
        <f t="shared" si="25"/>
        <v>48802.7</v>
      </c>
      <c r="T62" s="28">
        <f>T55+T61</f>
        <v>31314.62</v>
      </c>
      <c r="U62" s="28">
        <f t="shared" si="25"/>
        <v>17488.080000000002</v>
      </c>
      <c r="V62" s="28">
        <f>V55+V61</f>
        <v>48802.7</v>
      </c>
      <c r="W62" s="31">
        <f>SUM(W55+W61)</f>
        <v>0</v>
      </c>
      <c r="X62" s="113"/>
      <c r="Y62" s="114"/>
      <c r="Z62" s="115"/>
    </row>
    <row r="63" spans="1:26" ht="15.75" x14ac:dyDescent="0.25">
      <c r="A63" s="161" t="s">
        <v>116</v>
      </c>
      <c r="B63" s="162"/>
      <c r="C63" s="162"/>
      <c r="D63" s="162"/>
      <c r="E63" s="162"/>
      <c r="F63" s="162"/>
      <c r="G63" s="162"/>
      <c r="H63" s="162"/>
      <c r="I63" s="162"/>
      <c r="J63" s="162"/>
      <c r="K63" s="162"/>
      <c r="L63" s="162"/>
      <c r="M63" s="162"/>
      <c r="N63" s="162"/>
      <c r="O63" s="162"/>
      <c r="P63" s="163"/>
      <c r="Q63" s="47">
        <f>Q10+Q14+Q19+Q21+Q23+Q28+Q30+Q32+Q38+Q46+Q51+Q54+Q57+Q60+Q66+Q42</f>
        <v>35026.503100000002</v>
      </c>
      <c r="R63" s="47">
        <f>R10+R14+R19+R21+R23+R28+R32+R42+R46+R51+R54+R57+R60+R66+R30</f>
        <v>30394.063100000003</v>
      </c>
      <c r="S63" s="47">
        <f>SUM(Q63:R63)</f>
        <v>65420.566200000001</v>
      </c>
      <c r="T63" s="48"/>
      <c r="U63" s="48"/>
      <c r="V63" s="48"/>
      <c r="W63" s="47"/>
      <c r="X63" s="49"/>
      <c r="Y63" s="50"/>
      <c r="Z63" s="51"/>
    </row>
    <row r="64" spans="1:26" ht="15.6" customHeight="1" x14ac:dyDescent="0.25">
      <c r="A64" s="164" t="s">
        <v>117</v>
      </c>
      <c r="B64" s="165"/>
      <c r="C64" s="165"/>
      <c r="D64" s="165"/>
      <c r="E64" s="165"/>
      <c r="F64" s="165"/>
      <c r="G64" s="165"/>
      <c r="H64" s="165"/>
      <c r="I64" s="165"/>
      <c r="J64" s="165"/>
      <c r="K64" s="165"/>
      <c r="L64" s="165"/>
      <c r="M64" s="165"/>
      <c r="N64" s="165"/>
      <c r="O64" s="52">
        <v>71400</v>
      </c>
      <c r="P64" s="53" t="s">
        <v>118</v>
      </c>
      <c r="Q64" s="54">
        <v>47090</v>
      </c>
      <c r="R64" s="54">
        <v>47090</v>
      </c>
      <c r="S64" s="54">
        <f>SUM(Q64:R64)</f>
        <v>94180</v>
      </c>
      <c r="T64" s="54">
        <v>47090</v>
      </c>
      <c r="U64" s="54">
        <v>47090</v>
      </c>
      <c r="V64" s="54">
        <f>SUM(T64:U64)</f>
        <v>94180</v>
      </c>
      <c r="W64" s="54">
        <f>V64-S64</f>
        <v>0</v>
      </c>
      <c r="X64" s="158"/>
      <c r="Y64" s="159"/>
      <c r="Z64" s="160"/>
    </row>
    <row r="65" spans="1:26" ht="15.6" customHeight="1" x14ac:dyDescent="0.25">
      <c r="A65" s="166"/>
      <c r="B65" s="167"/>
      <c r="C65" s="167"/>
      <c r="D65" s="167"/>
      <c r="E65" s="167"/>
      <c r="F65" s="167"/>
      <c r="G65" s="167"/>
      <c r="H65" s="167"/>
      <c r="I65" s="167"/>
      <c r="J65" s="167"/>
      <c r="K65" s="167"/>
      <c r="L65" s="167"/>
      <c r="M65" s="167"/>
      <c r="N65" s="167"/>
      <c r="O65" s="52">
        <v>71600</v>
      </c>
      <c r="P65" s="53" t="s">
        <v>119</v>
      </c>
      <c r="Q65" s="54">
        <v>4309.72</v>
      </c>
      <c r="R65" s="54">
        <v>4309.72</v>
      </c>
      <c r="S65" s="54">
        <f>SUM(Q65:R65)</f>
        <v>8619.44</v>
      </c>
      <c r="T65" s="54">
        <v>4309.72</v>
      </c>
      <c r="U65" s="54">
        <f>S65-T65</f>
        <v>4309.72</v>
      </c>
      <c r="V65" s="54">
        <f t="shared" ref="V65:V66" si="26">SUM(T65:U65)</f>
        <v>8619.44</v>
      </c>
      <c r="W65" s="54"/>
      <c r="X65" s="49"/>
      <c r="Y65" s="50"/>
      <c r="Z65" s="51"/>
    </row>
    <row r="66" spans="1:26" ht="15.6" customHeight="1" x14ac:dyDescent="0.25">
      <c r="A66" s="168"/>
      <c r="B66" s="169"/>
      <c r="C66" s="169"/>
      <c r="D66" s="169"/>
      <c r="E66" s="169"/>
      <c r="F66" s="169"/>
      <c r="G66" s="169"/>
      <c r="H66" s="169"/>
      <c r="I66" s="169"/>
      <c r="J66" s="169"/>
      <c r="K66" s="169"/>
      <c r="L66" s="169"/>
      <c r="M66" s="169"/>
      <c r="N66" s="169"/>
      <c r="O66" s="52">
        <v>75100</v>
      </c>
      <c r="P66" s="55" t="s">
        <v>45</v>
      </c>
      <c r="Q66" s="54">
        <v>3597.98</v>
      </c>
      <c r="R66" s="54">
        <v>3597.98</v>
      </c>
      <c r="S66" s="54">
        <f>SUM(Q66:R66)</f>
        <v>7195.96</v>
      </c>
      <c r="T66" s="54">
        <f>(T65+T64)*0.07</f>
        <v>3597.9804000000004</v>
      </c>
      <c r="U66" s="54">
        <f>(U65+U64)*0.07</f>
        <v>3597.9804000000004</v>
      </c>
      <c r="V66" s="54">
        <f t="shared" si="26"/>
        <v>7195.9608000000007</v>
      </c>
      <c r="W66" s="54"/>
      <c r="X66" s="49"/>
      <c r="Y66" s="50"/>
      <c r="Z66" s="51"/>
    </row>
    <row r="67" spans="1:26" ht="15.6" customHeight="1" x14ac:dyDescent="0.25">
      <c r="A67" s="154" t="s">
        <v>120</v>
      </c>
      <c r="B67" s="155"/>
      <c r="C67" s="155"/>
      <c r="D67" s="155"/>
      <c r="E67" s="155"/>
      <c r="F67" s="155"/>
      <c r="G67" s="155"/>
      <c r="H67" s="155"/>
      <c r="I67" s="155"/>
      <c r="J67" s="155"/>
      <c r="K67" s="155"/>
      <c r="L67" s="155"/>
      <c r="M67" s="155"/>
      <c r="N67" s="155"/>
      <c r="O67" s="155"/>
      <c r="P67" s="156"/>
      <c r="Q67" s="56">
        <f>SUM(Q64:Q66)</f>
        <v>54997.700000000004</v>
      </c>
      <c r="R67" s="56">
        <f>SUM(R64:R66)</f>
        <v>54997.700000000004</v>
      </c>
      <c r="S67" s="56">
        <f>SUM(S64:S66)</f>
        <v>109995.40000000001</v>
      </c>
      <c r="T67" s="56">
        <f>SUM(T65:T66)</f>
        <v>7907.7004000000006</v>
      </c>
      <c r="U67" s="56">
        <f>SUM(U64:U66)</f>
        <v>54997.700400000002</v>
      </c>
      <c r="V67" s="56">
        <f>SUM(T67:U67)</f>
        <v>62905.400800000003</v>
      </c>
      <c r="W67" s="54"/>
      <c r="X67" s="49"/>
      <c r="Y67" s="50"/>
      <c r="Z67" s="51"/>
    </row>
    <row r="68" spans="1:26" ht="15.75" x14ac:dyDescent="0.25">
      <c r="A68" s="157" t="s">
        <v>121</v>
      </c>
      <c r="B68" s="157"/>
      <c r="C68" s="157"/>
      <c r="D68" s="157"/>
      <c r="E68" s="157"/>
      <c r="F68" s="157"/>
      <c r="G68" s="157"/>
      <c r="H68" s="157"/>
      <c r="I68" s="157"/>
      <c r="J68" s="157"/>
      <c r="K68" s="157"/>
      <c r="L68" s="157"/>
      <c r="M68" s="157"/>
      <c r="N68" s="157"/>
      <c r="O68" s="157"/>
      <c r="P68" s="157"/>
      <c r="Q68" s="57">
        <f>Q16+Q34+Q48+Q62+Q67</f>
        <v>535405.21309999994</v>
      </c>
      <c r="R68" s="57">
        <f>R16+R34+R48+R62+R67</f>
        <v>464594.79310000001</v>
      </c>
      <c r="S68" s="57">
        <f>S16+S34+S48+S62+S67</f>
        <v>1000000.0061999999</v>
      </c>
      <c r="T68" s="57">
        <f>T15+T33+T47+T62+T67</f>
        <v>540880.90639999998</v>
      </c>
      <c r="U68" s="57">
        <f>U15+U33+U47+U62+U67</f>
        <v>412029.09750000003</v>
      </c>
      <c r="V68" s="57">
        <f>V15+V33+V47+V62+V67</f>
        <v>952910.00389999989</v>
      </c>
      <c r="W68" s="57">
        <f>W64+W62+W48+W34+W16</f>
        <v>-3.0999999996765837E-3</v>
      </c>
      <c r="X68" s="158"/>
      <c r="Y68" s="159"/>
      <c r="Z68" s="160"/>
    </row>
    <row r="70" spans="1:26" x14ac:dyDescent="0.25">
      <c r="C70" s="58" t="s">
        <v>136</v>
      </c>
    </row>
  </sheetData>
  <mergeCells count="162">
    <mergeCell ref="F50:F51"/>
    <mergeCell ref="G50:G51"/>
    <mergeCell ref="H50:H51"/>
    <mergeCell ref="I50:I51"/>
    <mergeCell ref="J50:J51"/>
    <mergeCell ref="K50:K51"/>
    <mergeCell ref="A67:P67"/>
    <mergeCell ref="A68:P68"/>
    <mergeCell ref="X68:Z68"/>
    <mergeCell ref="C58:C60"/>
    <mergeCell ref="B61:P61"/>
    <mergeCell ref="A62:P62"/>
    <mergeCell ref="X62:Z62"/>
    <mergeCell ref="A63:P63"/>
    <mergeCell ref="A64:N66"/>
    <mergeCell ref="X64:Z64"/>
    <mergeCell ref="A48:P48"/>
    <mergeCell ref="X48:Z48"/>
    <mergeCell ref="A49:W49"/>
    <mergeCell ref="A50:A61"/>
    <mergeCell ref="B50:B54"/>
    <mergeCell ref="C50:C52"/>
    <mergeCell ref="D50:D51"/>
    <mergeCell ref="E50:E51"/>
    <mergeCell ref="E45:E46"/>
    <mergeCell ref="F45:F46"/>
    <mergeCell ref="G45:G46"/>
    <mergeCell ref="H45:H46"/>
    <mergeCell ref="I45:I46"/>
    <mergeCell ref="J45:J46"/>
    <mergeCell ref="L50:L53"/>
    <mergeCell ref="M50:M53"/>
    <mergeCell ref="N50:N53"/>
    <mergeCell ref="C53:C54"/>
    <mergeCell ref="B55:P55"/>
    <mergeCell ref="B56:B59"/>
    <mergeCell ref="C56:C57"/>
    <mergeCell ref="L56:L60"/>
    <mergeCell ref="M56:M60"/>
    <mergeCell ref="N56:N60"/>
    <mergeCell ref="A35:W35"/>
    <mergeCell ref="A36:A47"/>
    <mergeCell ref="B36:B46"/>
    <mergeCell ref="C36:C38"/>
    <mergeCell ref="L36:L46"/>
    <mergeCell ref="M36:M46"/>
    <mergeCell ref="N36:N46"/>
    <mergeCell ref="C39:C43"/>
    <mergeCell ref="C44:C46"/>
    <mergeCell ref="D45:D46"/>
    <mergeCell ref="K45:K46"/>
    <mergeCell ref="B47:P47"/>
    <mergeCell ref="I31:I32"/>
    <mergeCell ref="J31:J32"/>
    <mergeCell ref="K31:K32"/>
    <mergeCell ref="B33:P33"/>
    <mergeCell ref="A34:P34"/>
    <mergeCell ref="X34:Z34"/>
    <mergeCell ref="C31:C32"/>
    <mergeCell ref="D31:D32"/>
    <mergeCell ref="E31:E32"/>
    <mergeCell ref="F31:F32"/>
    <mergeCell ref="G31:G32"/>
    <mergeCell ref="H31:H32"/>
    <mergeCell ref="M18:M31"/>
    <mergeCell ref="N18:N31"/>
    <mergeCell ref="C20:C21"/>
    <mergeCell ref="D20:D21"/>
    <mergeCell ref="E20:E21"/>
    <mergeCell ref="F20:F21"/>
    <mergeCell ref="G20:G21"/>
    <mergeCell ref="H20:H21"/>
    <mergeCell ref="I20:I21"/>
    <mergeCell ref="J20:J21"/>
    <mergeCell ref="G18:G19"/>
    <mergeCell ref="H18:H19"/>
    <mergeCell ref="G27:G28"/>
    <mergeCell ref="H27:H28"/>
    <mergeCell ref="I27:I28"/>
    <mergeCell ref="J27:J28"/>
    <mergeCell ref="K27:K28"/>
    <mergeCell ref="C29:C30"/>
    <mergeCell ref="D29:D30"/>
    <mergeCell ref="E29:E30"/>
    <mergeCell ref="F29:F30"/>
    <mergeCell ref="G29:G30"/>
    <mergeCell ref="H29:H30"/>
    <mergeCell ref="I29:I30"/>
    <mergeCell ref="J29:J30"/>
    <mergeCell ref="K29:K30"/>
    <mergeCell ref="I18:I19"/>
    <mergeCell ref="J18:J19"/>
    <mergeCell ref="K18:K19"/>
    <mergeCell ref="L18:L31"/>
    <mergeCell ref="K20:K21"/>
    <mergeCell ref="G22:G23"/>
    <mergeCell ref="H22:H23"/>
    <mergeCell ref="I22:I23"/>
    <mergeCell ref="A18:A33"/>
    <mergeCell ref="B18:B32"/>
    <mergeCell ref="C18:C19"/>
    <mergeCell ref="D18:D19"/>
    <mergeCell ref="E18:E19"/>
    <mergeCell ref="F18:F19"/>
    <mergeCell ref="C22:C23"/>
    <mergeCell ref="D22:D23"/>
    <mergeCell ref="E22:E23"/>
    <mergeCell ref="F22:F23"/>
    <mergeCell ref="J22:J23"/>
    <mergeCell ref="K22:K23"/>
    <mergeCell ref="C24:C28"/>
    <mergeCell ref="D27:D28"/>
    <mergeCell ref="E27:E28"/>
    <mergeCell ref="F27:F28"/>
    <mergeCell ref="A16:P16"/>
    <mergeCell ref="X16:Z16"/>
    <mergeCell ref="A17:W17"/>
    <mergeCell ref="L8:L13"/>
    <mergeCell ref="M8:M13"/>
    <mergeCell ref="N8:N13"/>
    <mergeCell ref="C11:C14"/>
    <mergeCell ref="D11:D14"/>
    <mergeCell ref="E11:E14"/>
    <mergeCell ref="F11:F14"/>
    <mergeCell ref="G11:G14"/>
    <mergeCell ref="H11:H14"/>
    <mergeCell ref="I11:I14"/>
    <mergeCell ref="F8:F10"/>
    <mergeCell ref="G8:G10"/>
    <mergeCell ref="H8:H10"/>
    <mergeCell ref="I8:I10"/>
    <mergeCell ref="J8:J10"/>
    <mergeCell ref="K8:K10"/>
    <mergeCell ref="W5:W6"/>
    <mergeCell ref="X5:X6"/>
    <mergeCell ref="Y5:Y6"/>
    <mergeCell ref="Z5:Z6"/>
    <mergeCell ref="A7:W7"/>
    <mergeCell ref="A8:A15"/>
    <mergeCell ref="B8:B14"/>
    <mergeCell ref="C8:C10"/>
    <mergeCell ref="D8:D10"/>
    <mergeCell ref="E8:E10"/>
    <mergeCell ref="M5:M6"/>
    <mergeCell ref="N5:N6"/>
    <mergeCell ref="O5:O6"/>
    <mergeCell ref="P5:P6"/>
    <mergeCell ref="Q5:S5"/>
    <mergeCell ref="T5:V5"/>
    <mergeCell ref="J11:J14"/>
    <mergeCell ref="K11:K14"/>
    <mergeCell ref="B15:P15"/>
    <mergeCell ref="C4:K4"/>
    <mergeCell ref="L4:P4"/>
    <mergeCell ref="Q4:S4"/>
    <mergeCell ref="T4:V4"/>
    <mergeCell ref="A5:A6"/>
    <mergeCell ref="B5:B6"/>
    <mergeCell ref="C5:C6"/>
    <mergeCell ref="D5:G5"/>
    <mergeCell ref="H5:K5"/>
    <mergeCell ref="L5:L6"/>
  </mergeCells>
  <conditionalFormatting sqref="W8:W14 W18:W32 W36:W46 W50:W54 W56:W60">
    <cfRule type="cellIs" dxfId="1" priority="1" operator="lessThan">
      <formula>5000</formula>
    </cfRule>
    <cfRule type="cellIs" dxfId="0" priority="2" operator="greaterThan">
      <formula>5000</formula>
    </cfRule>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169F5-9A81-4201-BC86-A32445AAB227}">
  <dimension ref="A4:I17"/>
  <sheetViews>
    <sheetView workbookViewId="0">
      <selection activeCell="F8" sqref="F8"/>
    </sheetView>
  </sheetViews>
  <sheetFormatPr baseColWidth="10" defaultColWidth="11.42578125" defaultRowHeight="15" x14ac:dyDescent="0.25"/>
  <cols>
    <col min="1" max="1" width="17.28515625" customWidth="1"/>
    <col min="2" max="2" width="29.42578125" customWidth="1"/>
    <col min="3" max="3" width="16.85546875" customWidth="1"/>
    <col min="4" max="4" width="11.140625" customWidth="1"/>
    <col min="5" max="5" width="13.42578125" customWidth="1"/>
    <col min="6" max="6" width="13.140625" customWidth="1"/>
  </cols>
  <sheetData>
    <row r="4" spans="1:9" ht="30" x14ac:dyDescent="0.25">
      <c r="A4" s="61"/>
      <c r="B4" s="61" t="s">
        <v>122</v>
      </c>
      <c r="C4" s="62" t="s">
        <v>123</v>
      </c>
      <c r="D4" s="62" t="s">
        <v>124</v>
      </c>
      <c r="E4" s="61" t="s">
        <v>125</v>
      </c>
      <c r="F4" s="61" t="s">
        <v>126</v>
      </c>
    </row>
    <row r="5" spans="1:9" x14ac:dyDescent="0.25">
      <c r="A5" s="63" t="s">
        <v>127</v>
      </c>
      <c r="B5" s="64" t="s">
        <v>128</v>
      </c>
      <c r="C5" s="65">
        <v>3000</v>
      </c>
      <c r="D5" s="64">
        <v>20</v>
      </c>
      <c r="E5" s="66">
        <v>1</v>
      </c>
      <c r="F5" s="67">
        <f>C5*D5*E5</f>
        <v>60000</v>
      </c>
    </row>
    <row r="6" spans="1:9" x14ac:dyDescent="0.25">
      <c r="A6" s="64"/>
      <c r="B6" s="64" t="s">
        <v>129</v>
      </c>
      <c r="C6" s="64">
        <v>2000</v>
      </c>
      <c r="D6" s="64">
        <v>24</v>
      </c>
      <c r="E6" s="66">
        <v>0.1</v>
      </c>
      <c r="F6" s="67">
        <f>C6*D6*E6</f>
        <v>4800</v>
      </c>
    </row>
    <row r="7" spans="1:9" x14ac:dyDescent="0.25">
      <c r="A7" s="64"/>
      <c r="B7" s="64" t="s">
        <v>130</v>
      </c>
      <c r="C7" s="64">
        <v>3000</v>
      </c>
      <c r="D7" s="64">
        <v>24</v>
      </c>
      <c r="E7" s="66">
        <v>0.1</v>
      </c>
      <c r="F7" s="67">
        <f t="shared" ref="F7:F8" si="0">C7*D7*E7</f>
        <v>7200</v>
      </c>
    </row>
    <row r="8" spans="1:9" x14ac:dyDescent="0.25">
      <c r="A8" s="64"/>
      <c r="B8" s="64" t="s">
        <v>131</v>
      </c>
      <c r="C8" s="64">
        <v>1800</v>
      </c>
      <c r="D8" s="64">
        <v>12</v>
      </c>
      <c r="E8" s="66">
        <v>0.05</v>
      </c>
      <c r="F8" s="67">
        <f t="shared" si="0"/>
        <v>1080</v>
      </c>
    </row>
    <row r="9" spans="1:9" x14ac:dyDescent="0.25">
      <c r="A9" s="64"/>
      <c r="B9" s="64" t="s">
        <v>132</v>
      </c>
      <c r="C9" s="64">
        <f>400</f>
        <v>400</v>
      </c>
      <c r="D9" s="64">
        <v>24</v>
      </c>
      <c r="E9" s="66">
        <v>0.05</v>
      </c>
      <c r="F9" s="67">
        <f>C9*D9</f>
        <v>9600</v>
      </c>
    </row>
    <row r="10" spans="1:9" x14ac:dyDescent="0.25">
      <c r="A10" s="64"/>
      <c r="B10" s="64" t="s">
        <v>133</v>
      </c>
      <c r="C10" s="64"/>
      <c r="D10" s="64"/>
      <c r="E10" s="64"/>
      <c r="F10" s="67">
        <v>11500</v>
      </c>
      <c r="H10" s="68"/>
    </row>
    <row r="11" spans="1:9" x14ac:dyDescent="0.25">
      <c r="A11" s="64"/>
      <c r="B11" s="64"/>
      <c r="C11" s="64"/>
      <c r="D11" s="64"/>
      <c r="E11" s="64"/>
      <c r="F11" s="67"/>
    </row>
    <row r="12" spans="1:9" x14ac:dyDescent="0.25">
      <c r="A12" s="64"/>
      <c r="B12" s="64"/>
      <c r="C12" s="64"/>
      <c r="D12" s="64"/>
      <c r="E12" s="64"/>
      <c r="F12" s="69">
        <f>SUM(F5:F11)</f>
        <v>94180</v>
      </c>
    </row>
    <row r="13" spans="1:9" x14ac:dyDescent="0.25">
      <c r="A13" s="63" t="s">
        <v>134</v>
      </c>
      <c r="B13" s="64" t="s">
        <v>135</v>
      </c>
      <c r="C13" s="64">
        <f>((133*2*3)+70+200)</f>
        <v>1068</v>
      </c>
      <c r="D13" s="64">
        <v>8</v>
      </c>
      <c r="E13" s="64"/>
      <c r="F13" s="67">
        <f>(C13*D13)+75.44</f>
        <v>8619.44</v>
      </c>
    </row>
    <row r="14" spans="1:9" x14ac:dyDescent="0.25">
      <c r="A14" s="63"/>
      <c r="B14" s="64"/>
      <c r="C14" s="64"/>
      <c r="D14" s="64"/>
      <c r="E14" s="64"/>
      <c r="F14" s="67"/>
    </row>
    <row r="15" spans="1:9" x14ac:dyDescent="0.25">
      <c r="A15" s="64"/>
      <c r="B15" s="64"/>
      <c r="C15" s="64"/>
      <c r="D15" s="64"/>
      <c r="E15" s="64"/>
      <c r="F15" s="70">
        <f>F13+F14</f>
        <v>8619.44</v>
      </c>
      <c r="I15" s="68"/>
    </row>
    <row r="16" spans="1:9" x14ac:dyDescent="0.25">
      <c r="F16" s="69">
        <f>F12+F15</f>
        <v>102799.44</v>
      </c>
    </row>
    <row r="17" spans="6:6" x14ac:dyDescent="0.25">
      <c r="F17" s="6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55F732436BD414ABE4F9007290F88BC" ma:contentTypeVersion="32" ma:contentTypeDescription="Create a new document." ma:contentTypeScope="" ma:versionID="a6d865094e57ec48cfedb35760c1bc87">
  <xsd:schema xmlns:xsd="http://www.w3.org/2001/XMLSchema" xmlns:xs="http://www.w3.org/2001/XMLSchema" xmlns:p="http://schemas.microsoft.com/office/2006/metadata/properties" xmlns:ns2="d9cf0e28-81d2-4dc7-8b10-820d80ed680d" xmlns:ns3="e91d5986-7c29-4ed1-8a54-b8fb378ed474" targetNamespace="http://schemas.microsoft.com/office/2006/metadata/properties" ma:root="true" ma:fieldsID="95261cc85eb294afc7de67a9e49e06ba" ns2:_="" ns3:_="">
    <xsd:import namespace="d9cf0e28-81d2-4dc7-8b10-820d80ed680d"/>
    <xsd:import namespace="e91d5986-7c29-4ed1-8a54-b8fb378ed474"/>
    <xsd:element name="properties">
      <xsd:complexType>
        <xsd:sequence>
          <xsd:element name="documentManagement">
            <xsd:complexType>
              <xsd:all>
                <xsd:element ref="ns2:DocumentCategory" minOccurs="0"/>
                <xsd:element ref="ns2:DocumentType" minOccurs="0"/>
                <xsd:element ref="ns2:FileClassificationMode" minOccurs="0"/>
                <xsd:element ref="ns2:FileNameDescription" minOccurs="0"/>
                <xsd:element ref="ns2:ProjectNumber" minOccurs="0"/>
                <xsd:element ref="ns2:OperatingUnit" minOccurs="0"/>
                <xsd:element ref="ns2:Language" minOccurs="0"/>
                <xsd:element ref="ns2:FunctionalArea" minOccurs="0"/>
                <xsd:element ref="ns2:OutputNumber" minOccurs="0"/>
                <xsd:element ref="ns2:DocumentStatus" minOccurs="0"/>
                <xsd:element ref="ns2:DocCoverageStartDate" minOccurs="0"/>
                <xsd:element ref="ns2:DocCoverageEndDate" minOccurs="0"/>
                <xsd:element ref="ns2:FocusArea" minOccurs="0"/>
                <xsd:element ref="ns2:AuthorName" minOccurs="0"/>
                <xsd:element ref="ns2:OfficeCountry" minOccurs="0"/>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ObjectDetectorVersions" minOccurs="0"/>
                <xsd:element ref="ns2:MediaServiceLocation" minOccurs="0"/>
                <xsd:element ref="ns2:MediaServiceSearchProperties" minOccurs="0"/>
                <xsd:element ref="ns2:EventDate" minOccurs="0"/>
                <xsd:element ref="ns2:ProjectDocumentTyp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cf0e28-81d2-4dc7-8b10-820d80ed680d" elementFormDefault="qualified">
    <xsd:import namespace="http://schemas.microsoft.com/office/2006/documentManagement/types"/>
    <xsd:import namespace="http://schemas.microsoft.com/office/infopath/2007/PartnerControls"/>
    <xsd:element name="DocumentCategory" ma:index="8" nillable="true" ma:displayName="DocumentCategory" ma:format="Dropdown" ma:indexed="true" ma:internalName="DocumentCategory">
      <xsd:simpleType>
        <xsd:restriction base="dms:Text">
          <xsd:maxLength value="255"/>
        </xsd:restriction>
      </xsd:simpleType>
    </xsd:element>
    <xsd:element name="DocumentType" ma:index="9" nillable="true" ma:displayName="DocumentType" ma:format="Dropdown" ma:indexed="true" ma:internalName="DocumentType">
      <xsd:simpleType>
        <xsd:restriction base="dms:Text">
          <xsd:maxLength value="255"/>
        </xsd:restriction>
      </xsd:simpleType>
    </xsd:element>
    <xsd:element name="FileClassificationMode" ma:index="10" nillable="true" ma:displayName="FileClassificationMode" ma:format="Dropdown" ma:indexed="true" ma:internalName="FileClassificationMode">
      <xsd:simpleType>
        <xsd:restriction base="dms:Text">
          <xsd:maxLength value="255"/>
        </xsd:restriction>
      </xsd:simpleType>
    </xsd:element>
    <xsd:element name="FileNameDescription" ma:index="11" nillable="true" ma:displayName="FileNameDescription" ma:format="Dropdown" ma:indexed="true" ma:internalName="FileNameDescription">
      <xsd:simpleType>
        <xsd:restriction base="dms:Text">
          <xsd:maxLength value="255"/>
        </xsd:restriction>
      </xsd:simpleType>
    </xsd:element>
    <xsd:element name="ProjectNumber" ma:index="12" nillable="true" ma:displayName="ProjectNumber" ma:format="Dropdown" ma:indexed="true" ma:internalName="ProjectNumber">
      <xsd:simpleType>
        <xsd:restriction base="dms:Text">
          <xsd:maxLength value="255"/>
        </xsd:restriction>
      </xsd:simpleType>
    </xsd:element>
    <xsd:element name="OperatingUnit" ma:index="13" nillable="true" ma:displayName="OperatingUnit" ma:format="Dropdown" ma:indexed="true" ma:internalName="OperatingUnit">
      <xsd:simpleType>
        <xsd:restriction base="dms:Text">
          <xsd:maxLength value="255"/>
        </xsd:restriction>
      </xsd:simpleType>
    </xsd:element>
    <xsd:element name="Language" ma:index="14" nillable="true" ma:displayName="Language" ma:format="Dropdown" ma:internalName="Language">
      <xsd:simpleType>
        <xsd:restriction base="dms:Text">
          <xsd:maxLength value="255"/>
        </xsd:restriction>
      </xsd:simpleType>
    </xsd:element>
    <xsd:element name="FunctionalArea" ma:index="15" nillable="true" ma:displayName="FunctionalArea" ma:format="Dropdown" ma:internalName="FunctionalArea">
      <xsd:simpleType>
        <xsd:restriction base="dms:Text">
          <xsd:maxLength value="255"/>
        </xsd:restriction>
      </xsd:simpleType>
    </xsd:element>
    <xsd:element name="OutputNumber" ma:index="16" nillable="true" ma:displayName="OutputNumber" ma:format="Dropdown" ma:indexed="true" ma:internalName="OutputNumber">
      <xsd:simpleType>
        <xsd:restriction base="dms:Text">
          <xsd:maxLength value="255"/>
        </xsd:restriction>
      </xsd:simpleType>
    </xsd:element>
    <xsd:element name="DocumentStatus" ma:index="17" nillable="true" ma:displayName="DocumentStatus" ma:format="Dropdown" ma:internalName="DocumentStatus">
      <xsd:simpleType>
        <xsd:restriction base="dms:Text">
          <xsd:maxLength value="255"/>
        </xsd:restriction>
      </xsd:simpleType>
    </xsd:element>
    <xsd:element name="DocCoverageStartDate" ma:index="18" nillable="true" ma:displayName="DocCoverageStartDate" ma:default="[today]" ma:format="DateOnly" ma:indexed="true" ma:internalName="DocCoverageStartDate">
      <xsd:simpleType>
        <xsd:restriction base="dms:DateTime"/>
      </xsd:simpleType>
    </xsd:element>
    <xsd:element name="DocCoverageEndDate" ma:index="19" nillable="true" ma:displayName="DocCoverageEndDate" ma:format="DateOnly" ma:internalName="DocCoverageEndDate">
      <xsd:simpleType>
        <xsd:restriction base="dms:DateTime"/>
      </xsd:simpleType>
    </xsd:element>
    <xsd:element name="FocusArea" ma:index="20" nillable="true" ma:displayName="FocusArea" ma:format="Dropdown" ma:indexed="true" ma:internalName="FocusArea">
      <xsd:simpleType>
        <xsd:restriction base="dms:Text">
          <xsd:maxLength value="255"/>
        </xsd:restriction>
      </xsd:simpleType>
    </xsd:element>
    <xsd:element name="AuthorName" ma:index="21" nillable="true" ma:displayName="AuthorName" ma:format="Dropdown" ma:indexed="true" ma:internalName="AuthorName">
      <xsd:simpleType>
        <xsd:restriction base="dms:Text">
          <xsd:maxLength value="255"/>
        </xsd:restriction>
      </xsd:simpleType>
    </xsd:element>
    <xsd:element name="OfficeCountry" ma:index="22" nillable="true" ma:displayName="OfficeCountry" ma:format="Dropdown" ma:indexed="true" ma:internalName="OfficeCountry">
      <xsd:simpleType>
        <xsd:restriction base="dms:Text">
          <xsd:maxLength value="255"/>
        </xsd:restriction>
      </xsd:simpleType>
    </xsd:element>
    <xsd:element name="MediaServiceMetadata" ma:index="23" nillable="true" ma:displayName="MediaServiceMetadata" ma:hidden="true" ma:internalName="MediaServiceMetadata" ma:readOnly="true">
      <xsd:simpleType>
        <xsd:restriction base="dms:Note"/>
      </xsd:simpleType>
    </xsd:element>
    <xsd:element name="MediaServiceFastMetadata" ma:index="24" nillable="true" ma:displayName="MediaServiceFastMetadata" ma:hidden="true" ma:internalName="MediaServiceFastMetadata"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MediaServiceGenerationTime" ma:index="29" nillable="true" ma:displayName="MediaServiceGenerationTime" ma:hidden="true" ma:internalName="MediaServiceGenerationTime" ma:readOnly="true">
      <xsd:simpleType>
        <xsd:restriction base="dms:Text"/>
      </xsd:simpleType>
    </xsd:element>
    <xsd:element name="MediaServiceEventHashCode" ma:index="30" nillable="true" ma:displayName="MediaServiceEventHashCode" ma:hidden="true" ma:internalName="MediaServiceEventHashCode"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DateTaken" ma:index="32" nillable="true" ma:displayName="MediaServiceDateTaken" ma:hidden="true" ma:indexed="true" ma:internalName="MediaServiceDateTaken" ma:readOnly="true">
      <xsd:simpleType>
        <xsd:restriction base="dms:Text"/>
      </xsd:simpleType>
    </xsd:element>
    <xsd:element name="MediaServiceObjectDetectorVersions" ma:index="33" nillable="true" ma:displayName="MediaServiceObjectDetectorVersions" ma:hidden="true" ma:indexed="true" ma:internalName="MediaServiceObjectDetectorVersions" ma:readOnly="true">
      <xsd:simpleType>
        <xsd:restriction base="dms:Text"/>
      </xsd:simpleType>
    </xsd:element>
    <xsd:element name="MediaServiceLocation" ma:index="34" nillable="true" ma:displayName="Location" ma:indexed="true" ma:internalName="MediaServiceLocation" ma:readOnly="true">
      <xsd:simpleType>
        <xsd:restriction base="dms:Text"/>
      </xsd:simpleType>
    </xsd:element>
    <xsd:element name="MediaServiceSearchProperties" ma:index="35" nillable="true" ma:displayName="MediaServiceSearchProperties" ma:hidden="true" ma:internalName="MediaServiceSearchProperties" ma:readOnly="true">
      <xsd:simpleType>
        <xsd:restriction base="dms:Note"/>
      </xsd:simpleType>
    </xsd:element>
    <xsd:element name="EventDate" ma:index="36" nillable="true" ma:displayName="EventDate" ma:format="DateOnly" ma:internalName="EventDate">
      <xsd:simpleType>
        <xsd:restriction base="dms:DateTime"/>
      </xsd:simpleType>
    </xsd:element>
    <xsd:element name="ProjectDocumentTypes" ma:index="37" nillable="true" ma:displayName="ProjectDocumentTypes" ma:format="Dropdown" ma:internalName="ProjectDocumentTypes">
      <xsd:simpleType>
        <xsd:restriction base="dms:Choice">
          <xsd:enumeration value="Project Board Meeting Minutes"/>
          <xsd:enumeration value="Monitoring/Field visit report"/>
          <xsd:enumeration value="Sustainability Plan"/>
          <xsd:enumeration value="Combined Delivery reports (CDR)"/>
        </xsd:restriction>
      </xsd:simpleType>
    </xsd:element>
  </xsd:schema>
  <xsd:schema xmlns:xsd="http://www.w3.org/2001/XMLSchema" xmlns:xs="http://www.w3.org/2001/XMLSchema" xmlns:dms="http://schemas.microsoft.com/office/2006/documentManagement/types" xmlns:pc="http://schemas.microsoft.com/office/infopath/2007/PartnerControls" targetNamespace="e91d5986-7c29-4ed1-8a54-b8fb378ed474" elementFormDefault="qualified">
    <xsd:import namespace="http://schemas.microsoft.com/office/2006/documentManagement/types"/>
    <xsd:import namespace="http://schemas.microsoft.com/office/infopath/2007/PartnerControls"/>
    <xsd:element name="TaxCatchAll" ma:index="28" nillable="true" ma:displayName="Taxonomy Catch All Column" ma:hidden="true" ma:list="{89ecd518-8760-4857-902e-5583cb61199f}" ma:internalName="TaxCatchAll" ma:showField="CatchAllData" ma:web="e91d5986-7c29-4ed1-8a54-b8fb378ed4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fficeCountry xmlns="d9cf0e28-81d2-4dc7-8b10-820d80ed680d">B0510 - Honduras - Tegucigalpa</OfficeCountry>
    <DocumentStatus xmlns="d9cf0e28-81d2-4dc7-8b10-820d80ed680d">Approved</DocumentStatus>
    <DocCoverageEndDate xmlns="d9cf0e28-81d2-4dc7-8b10-820d80ed680d">2027-11-30T05:00:00+00:00</DocCoverageEndDate>
    <TaxCatchAll xmlns="e91d5986-7c29-4ed1-8a54-b8fb378ed474" xsi:nil="true"/>
    <EventDate xmlns="d9cf0e28-81d2-4dc7-8b10-820d80ed680d" xsi:nil="true"/>
    <ProjectDocumentTypes xmlns="d9cf0e28-81d2-4dc7-8b10-820d80ed680d" xsi:nil="true"/>
    <FunctionalArea xmlns="d9cf0e28-81d2-4dc7-8b10-820d80ed680d">Programme and Project</FunctionalArea>
    <FileNameDescription xmlns="d9cf0e28-81d2-4dc7-8b10-820d80ed680d" xsi:nil="true"/>
    <ProjectNumber xmlns="d9cf0e28-81d2-4dc7-8b10-820d80ed680d">01005291</ProjectNumber>
    <DocumentType xmlns="d9cf0e28-81d2-4dc7-8b10-820d80ed680d">Annual/Multi-year Workplan</DocumentType>
    <Language xmlns="d9cf0e28-81d2-4dc7-8b10-820d80ed680d">Spanish</Language>
    <AuthorName xmlns="d9cf0e28-81d2-4dc7-8b10-820d80ed680d">UNDP</AuthorName>
    <DocumentCategory xmlns="d9cf0e28-81d2-4dc7-8b10-820d80ed680d">Project</DocumentCategory>
    <OperatingUnit xmlns="d9cf0e28-81d2-4dc7-8b10-820d80ed680d">UNDP-HND</OperatingUnit>
    <lcf76f155ced4ddcb4097134ff3c332f xmlns="d9cf0e28-81d2-4dc7-8b10-820d80ed680d">
      <Terms xmlns="http://schemas.microsoft.com/office/infopath/2007/PartnerControls"/>
    </lcf76f155ced4ddcb4097134ff3c332f>
    <FocusArea xmlns="d9cf0e28-81d2-4dc7-8b10-820d80ed680d" xsi:nil="true"/>
    <DocCoverageStartDate xmlns="d9cf0e28-81d2-4dc7-8b10-820d80ed680d">2026-01-01T05:00:00+00:00</DocCoverageStartDate>
    <FileClassificationMode xmlns="d9cf0e28-81d2-4dc7-8b10-820d80ed680d">Public</FileClassificationMode>
    <OutputNumber xmlns="d9cf0e28-81d2-4dc7-8b10-820d80ed680d" xsi:nil="true"/>
  </documentManagement>
</p:properties>
</file>

<file path=customXml/itemProps1.xml><?xml version="1.0" encoding="utf-8"?>
<ds:datastoreItem xmlns:ds="http://schemas.openxmlformats.org/officeDocument/2006/customXml" ds:itemID="{70A5D508-6B34-4594-9C57-1F42082BBA71}"/>
</file>

<file path=customXml/itemProps2.xml><?xml version="1.0" encoding="utf-8"?>
<ds:datastoreItem xmlns:ds="http://schemas.openxmlformats.org/officeDocument/2006/customXml" ds:itemID="{F74D2C84-749E-46FB-BFF4-C09A5D2D753E}"/>
</file>

<file path=customXml/itemProps3.xml><?xml version="1.0" encoding="utf-8"?>
<ds:datastoreItem xmlns:ds="http://schemas.openxmlformats.org/officeDocument/2006/customXml" ds:itemID="{123E204F-7CC8-4F78-8291-74B4D48BCB2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KBF Workplan GMS ACT </vt:lpstr>
      <vt:lpstr>Resumen Staff Personnel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Gabriela Anariba</dc:creator>
  <cp:lastModifiedBy>Gabriela Anariba</cp:lastModifiedBy>
  <dcterms:created xsi:type="dcterms:W3CDTF">2026-01-06T17:40:19Z</dcterms:created>
  <dcterms:modified xsi:type="dcterms:W3CDTF">2026-03-27T14:04:07Z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0x010100155F732436BD414ABE4F9007290F88BC</vt:lpwstr>
  </property>
</Properties>
</file>